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5835" yWindow="65341" windowWidth="10200" windowHeight="7830" tabRatio="392" activeTab="0"/>
  </bookViews>
  <sheets>
    <sheet name="第３表　人口動態総覧、実数・率（市町村・保健所別）　修正中" sheetId="1" r:id="rId1"/>
  </sheets>
  <definedNames>
    <definedName name="_xlnm.Print_Area" localSheetId="0">'第３表　人口動態総覧、実数・率（市町村・保健所別）　修正中'!$C$1:$AN$41</definedName>
    <definedName name="_xlnm.Print_Titles" localSheetId="0">'第３表　人口動態総覧、実数・率（市町村・保健所別）　修正中'!$C:$D</definedName>
  </definedNames>
  <calcPr fullCalcOnLoad="1"/>
</workbook>
</file>

<file path=xl/sharedStrings.xml><?xml version="1.0" encoding="utf-8"?>
<sst xmlns="http://schemas.openxmlformats.org/spreadsheetml/2006/main" count="132" uniqueCount="77">
  <si>
    <t>周産期死亡</t>
  </si>
  <si>
    <t>自　然</t>
  </si>
  <si>
    <t>人　工</t>
  </si>
  <si>
    <t>総　数</t>
  </si>
  <si>
    <t>22週以後</t>
  </si>
  <si>
    <t>早期新生児</t>
  </si>
  <si>
    <t>岩美郡　　</t>
  </si>
  <si>
    <t>八頭郡</t>
  </si>
  <si>
    <t>東伯郡</t>
  </si>
  <si>
    <t>西伯郡</t>
  </si>
  <si>
    <t>日野郡</t>
  </si>
  <si>
    <t>男</t>
  </si>
  <si>
    <t>女</t>
  </si>
  <si>
    <t>出生性比（女百対男）</t>
  </si>
  <si>
    <t>出生率</t>
  </si>
  <si>
    <t>（人口千対）</t>
  </si>
  <si>
    <t>死亡率</t>
  </si>
  <si>
    <t>自然増加</t>
  </si>
  <si>
    <t>実数</t>
  </si>
  <si>
    <t>自然増加率</t>
  </si>
  <si>
    <t>実数</t>
  </si>
  <si>
    <t>（出生千対）</t>
  </si>
  <si>
    <t>乳児死亡率</t>
  </si>
  <si>
    <t>新生児死亡</t>
  </si>
  <si>
    <t>乳児死亡（死亡の再掲）</t>
  </si>
  <si>
    <t>新生児死亡率</t>
  </si>
  <si>
    <t>総数</t>
  </si>
  <si>
    <t>死産率（出産千対）</t>
  </si>
  <si>
    <t>婚姻率</t>
  </si>
  <si>
    <t>離婚率</t>
  </si>
  <si>
    <t>八頭町</t>
  </si>
  <si>
    <t>北栄町</t>
  </si>
  <si>
    <t>伯耆町</t>
  </si>
  <si>
    <t>大山町</t>
  </si>
  <si>
    <t>日南町　　　</t>
  </si>
  <si>
    <t>日野町　　　</t>
  </si>
  <si>
    <t>江府町　　　</t>
  </si>
  <si>
    <t>鳥取市</t>
  </si>
  <si>
    <t>米子市</t>
  </si>
  <si>
    <t>倉吉市</t>
  </si>
  <si>
    <t>件数</t>
  </si>
  <si>
    <t>保健所</t>
  </si>
  <si>
    <t>市町村</t>
  </si>
  <si>
    <t>出生</t>
  </si>
  <si>
    <t>死亡</t>
  </si>
  <si>
    <t>死産</t>
  </si>
  <si>
    <t>婚姻</t>
  </si>
  <si>
    <t>離婚</t>
  </si>
  <si>
    <t>件数</t>
  </si>
  <si>
    <t>境港市　　　　　　　　　</t>
  </si>
  <si>
    <t>岩美町　　　</t>
  </si>
  <si>
    <t>若桜町　　　</t>
  </si>
  <si>
    <t>智頭町　　　</t>
  </si>
  <si>
    <t>三朝町　　　</t>
  </si>
  <si>
    <t>湯梨浜町</t>
  </si>
  <si>
    <t>琴浦町</t>
  </si>
  <si>
    <t>日吉津村　　</t>
  </si>
  <si>
    <t>南部町　　　</t>
  </si>
  <si>
    <t>鳥取</t>
  </si>
  <si>
    <t>倉吉</t>
  </si>
  <si>
    <t>米子　　　　　　　　　</t>
  </si>
  <si>
    <t>日野　　　　　　　　　</t>
  </si>
  <si>
    <t>周産期死亡率</t>
  </si>
  <si>
    <t>合計特殊出生率</t>
  </si>
  <si>
    <t>県計</t>
  </si>
  <si>
    <t>第3表</t>
  </si>
  <si>
    <t>人口</t>
  </si>
  <si>
    <t xml:space="preserve">  -</t>
  </si>
  <si>
    <t>圏域</t>
  </si>
  <si>
    <t>鳥取</t>
  </si>
  <si>
    <t>倉吉</t>
  </si>
  <si>
    <t>米子　　　　　　　　　</t>
  </si>
  <si>
    <t>注：１）本表の各項目の実数は、「平成２５年人口動態統計」（厚生労働省）中巻所収「総覧　第２表　人口動態総覧，都道府県；保健所・市区町村別」掲載の鳥取県内各市町村の数値を、平成２５年１０月１日現在の市町村、保健所管内単位で集計したものである。</t>
  </si>
  <si>
    <r>
      <t>　　平成２５年　人口動態総覧、実数・率  （市町村・保健所別）　</t>
    </r>
    <r>
      <rPr>
        <b/>
        <sz val="14"/>
        <color indexed="10"/>
        <rFont val="ＭＳ Ｐゴシック"/>
        <family val="3"/>
      </rPr>
      <t xml:space="preserve"> </t>
    </r>
  </si>
  <si>
    <t>注：２）各項目の率の算出方法については凡例を参照のこと。なお人口千対の値を求めるに当たっては、鳥取県企画部統計課公表の「鳥取県年齢別推計人口　第３表　市町村別推計人口」掲載の人口を用いた。このため、第２表の平成２５年の各項目のうち、人口千対の率と本表の値が一致しないことがある。</t>
  </si>
  <si>
    <t>注：３）各市町村の合計特殊出生率については、厚生労働省から交付された平成２５年人口動態調査結果を基に、鳥取県福祉保健部福祉保健課が算出したものである。ただし、県計の値については、『平成２５年人口動態統計』（厚生労働省）によった。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</si>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</sst>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#,##0_ "/>
    <numFmt numFmtId="179" formatCode="#,##0_);[Red]\(#,##0\)"/>
    <numFmt numFmtId="180" formatCode="#,##0.0_ "/>
    <numFmt numFmtId="181" formatCode="#,##0.0_);[Red]\(#,##0.0\)"/>
    <numFmt numFmtId="182" formatCode="#,##0.0;&quot;△ &quot;#,##0.0"/>
    <numFmt numFmtId="183" formatCode="#,##0.00_ "/>
    <numFmt numFmtId="184" formatCode="#,##0.00_);[Red]\(#,##0.00\)"/>
    <numFmt numFmtId="185" formatCode="0.00_);[Red]\(0.00\)"/>
    <numFmt numFmtId="186" formatCode="0.00;&quot;△ &quot;0.00"/>
    <numFmt numFmtId="187" formatCode="0.0_ "/>
    <numFmt numFmtId="188" formatCode="0.0_);[Red]\(0.0\)"/>
    <numFmt numFmtId="189" formatCode="_ * #,##0.0_ ;_ * \-#,##0.0_ ;_ * &quot;-&quot;?_ ;_ @_ "/>
    <numFmt numFmtId="190" formatCode="0.000_ "/>
    <numFmt numFmtId="191" formatCode="_ * #,##0.0_ ;_ * \-#,##0.0_ ;_ * &quot;-&quot;_ ;_ @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明朝"/>
      <family val="1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 style="double"/>
    </border>
    <border>
      <left style="hair"/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1" fontId="2" fillId="33" borderId="12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distributed" vertical="center"/>
    </xf>
    <xf numFmtId="0" fontId="2" fillId="33" borderId="14" xfId="0" applyFont="1" applyFill="1" applyBorder="1" applyAlignment="1">
      <alignment horizontal="distributed" vertical="center"/>
    </xf>
    <xf numFmtId="0" fontId="2" fillId="33" borderId="15" xfId="0" applyFont="1" applyFill="1" applyBorder="1" applyAlignment="1">
      <alignment horizontal="distributed" vertical="center"/>
    </xf>
    <xf numFmtId="41" fontId="2" fillId="33" borderId="16" xfId="0" applyNumberFormat="1" applyFont="1" applyFill="1" applyBorder="1" applyAlignment="1">
      <alignment vertical="center"/>
    </xf>
    <xf numFmtId="41" fontId="2" fillId="33" borderId="17" xfId="0" applyNumberFormat="1" applyFont="1" applyFill="1" applyBorder="1" applyAlignment="1">
      <alignment vertical="center"/>
    </xf>
    <xf numFmtId="180" fontId="2" fillId="33" borderId="15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vertical="center"/>
    </xf>
    <xf numFmtId="41" fontId="2" fillId="33" borderId="19" xfId="0" applyNumberFormat="1" applyFont="1" applyFill="1" applyBorder="1" applyAlignment="1">
      <alignment vertical="center"/>
    </xf>
    <xf numFmtId="0" fontId="2" fillId="33" borderId="20" xfId="0" applyFont="1" applyFill="1" applyBorder="1" applyAlignment="1">
      <alignment horizontal="center" vertical="center"/>
    </xf>
    <xf numFmtId="41" fontId="2" fillId="33" borderId="21" xfId="0" applyNumberFormat="1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distributed" vertical="center" shrinkToFit="1"/>
    </xf>
    <xf numFmtId="0" fontId="2" fillId="33" borderId="24" xfId="0" applyFont="1" applyFill="1" applyBorder="1" applyAlignment="1">
      <alignment vertical="center"/>
    </xf>
    <xf numFmtId="0" fontId="2" fillId="33" borderId="25" xfId="0" applyFont="1" applyFill="1" applyBorder="1" applyAlignment="1">
      <alignment vertical="center"/>
    </xf>
    <xf numFmtId="0" fontId="2" fillId="33" borderId="26" xfId="0" applyFont="1" applyFill="1" applyBorder="1" applyAlignment="1">
      <alignment vertical="center"/>
    </xf>
    <xf numFmtId="176" fontId="2" fillId="33" borderId="27" xfId="0" applyNumberFormat="1" applyFont="1" applyFill="1" applyBorder="1" applyAlignment="1">
      <alignment vertical="center"/>
    </xf>
    <xf numFmtId="176" fontId="2" fillId="33" borderId="17" xfId="0" applyNumberFormat="1" applyFont="1" applyFill="1" applyBorder="1" applyAlignment="1">
      <alignment vertical="center"/>
    </xf>
    <xf numFmtId="176" fontId="2" fillId="33" borderId="28" xfId="0" applyNumberFormat="1" applyFont="1" applyFill="1" applyBorder="1" applyAlignment="1">
      <alignment vertical="center"/>
    </xf>
    <xf numFmtId="180" fontId="2" fillId="33" borderId="29" xfId="0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41" fontId="2" fillId="33" borderId="32" xfId="0" applyNumberFormat="1" applyFont="1" applyFill="1" applyBorder="1" applyAlignment="1">
      <alignment vertical="center"/>
    </xf>
    <xf numFmtId="176" fontId="2" fillId="33" borderId="32" xfId="0" applyNumberFormat="1" applyFont="1" applyFill="1" applyBorder="1" applyAlignment="1">
      <alignment vertical="center"/>
    </xf>
    <xf numFmtId="0" fontId="2" fillId="33" borderId="33" xfId="0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186" fontId="3" fillId="33" borderId="0" xfId="0" applyNumberFormat="1" applyFont="1" applyFill="1" applyAlignment="1">
      <alignment vertical="center"/>
    </xf>
    <xf numFmtId="186" fontId="2" fillId="33" borderId="0" xfId="0" applyNumberFormat="1" applyFont="1" applyFill="1" applyAlignment="1">
      <alignment vertical="center"/>
    </xf>
    <xf numFmtId="186" fontId="2" fillId="33" borderId="18" xfId="0" applyNumberFormat="1" applyFont="1" applyFill="1" applyBorder="1" applyAlignment="1">
      <alignment horizontal="center" vertical="center"/>
    </xf>
    <xf numFmtId="186" fontId="2" fillId="33" borderId="10" xfId="0" applyNumberFormat="1" applyFont="1" applyFill="1" applyBorder="1" applyAlignment="1">
      <alignment horizontal="center" vertical="center"/>
    </xf>
    <xf numFmtId="186" fontId="2" fillId="33" borderId="19" xfId="0" applyNumberFormat="1" applyFont="1" applyFill="1" applyBorder="1" applyAlignment="1">
      <alignment vertical="center"/>
    </xf>
    <xf numFmtId="186" fontId="2" fillId="33" borderId="34" xfId="0" applyNumberFormat="1" applyFont="1" applyFill="1" applyBorder="1" applyAlignment="1">
      <alignment vertical="center"/>
    </xf>
    <xf numFmtId="186" fontId="2" fillId="33" borderId="18" xfId="0" applyNumberFormat="1" applyFont="1" applyFill="1" applyBorder="1" applyAlignment="1">
      <alignment vertical="center"/>
    </xf>
    <xf numFmtId="186" fontId="2" fillId="33" borderId="14" xfId="0" applyNumberFormat="1" applyFont="1" applyFill="1" applyBorder="1" applyAlignment="1">
      <alignment vertical="center"/>
    </xf>
    <xf numFmtId="186" fontId="4" fillId="33" borderId="0" xfId="0" applyNumberFormat="1" applyFont="1" applyFill="1" applyAlignment="1">
      <alignment vertical="center"/>
    </xf>
    <xf numFmtId="186" fontId="0" fillId="33" borderId="0" xfId="0" applyNumberFormat="1" applyFill="1" applyAlignment="1">
      <alignment vertical="center"/>
    </xf>
    <xf numFmtId="188" fontId="3" fillId="33" borderId="0" xfId="0" applyNumberFormat="1" applyFont="1" applyFill="1" applyAlignment="1">
      <alignment vertical="center"/>
    </xf>
    <xf numFmtId="188" fontId="2" fillId="33" borderId="0" xfId="0" applyNumberFormat="1" applyFont="1" applyFill="1" applyAlignment="1">
      <alignment vertical="center"/>
    </xf>
    <xf numFmtId="188" fontId="2" fillId="33" borderId="13" xfId="0" applyNumberFormat="1" applyFont="1" applyFill="1" applyBorder="1" applyAlignment="1">
      <alignment horizontal="center" vertical="center"/>
    </xf>
    <xf numFmtId="188" fontId="2" fillId="33" borderId="35" xfId="0" applyNumberFormat="1" applyFont="1" applyFill="1" applyBorder="1" applyAlignment="1">
      <alignment horizontal="center" vertical="center"/>
    </xf>
    <xf numFmtId="188" fontId="2" fillId="33" borderId="14" xfId="0" applyNumberFormat="1" applyFont="1" applyFill="1" applyBorder="1" applyAlignment="1">
      <alignment horizontal="right" vertical="center"/>
    </xf>
    <xf numFmtId="188" fontId="2" fillId="33" borderId="15" xfId="0" applyNumberFormat="1" applyFont="1" applyFill="1" applyBorder="1" applyAlignment="1">
      <alignment horizontal="right" vertical="center"/>
    </xf>
    <xf numFmtId="188" fontId="2" fillId="33" borderId="13" xfId="0" applyNumberFormat="1" applyFont="1" applyFill="1" applyBorder="1" applyAlignment="1">
      <alignment horizontal="right" vertical="center"/>
    </xf>
    <xf numFmtId="188" fontId="4" fillId="33" borderId="0" xfId="0" applyNumberFormat="1" applyFont="1" applyFill="1" applyAlignment="1">
      <alignment vertical="center"/>
    </xf>
    <xf numFmtId="188" fontId="0" fillId="33" borderId="0" xfId="0" applyNumberForma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>
      <alignment vertical="center"/>
    </xf>
    <xf numFmtId="41" fontId="2" fillId="0" borderId="4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1" fontId="2" fillId="0" borderId="45" xfId="0" applyNumberFormat="1" applyFont="1" applyFill="1" applyBorder="1" applyAlignment="1">
      <alignment vertical="center"/>
    </xf>
    <xf numFmtId="41" fontId="2" fillId="0" borderId="46" xfId="0" applyNumberFormat="1" applyFont="1" applyFill="1" applyBorder="1" applyAlignment="1">
      <alignment vertical="center"/>
    </xf>
    <xf numFmtId="181" fontId="2" fillId="0" borderId="47" xfId="0" applyNumberFormat="1" applyFont="1" applyFill="1" applyBorder="1" applyAlignment="1">
      <alignment vertical="center"/>
    </xf>
    <xf numFmtId="181" fontId="2" fillId="0" borderId="48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vertical="center"/>
    </xf>
    <xf numFmtId="41" fontId="2" fillId="0" borderId="49" xfId="0" applyNumberFormat="1" applyFont="1" applyFill="1" applyBorder="1" applyAlignment="1">
      <alignment vertical="center"/>
    </xf>
    <xf numFmtId="181" fontId="2" fillId="0" borderId="50" xfId="0" applyNumberFormat="1" applyFont="1" applyFill="1" applyBorder="1" applyAlignment="1">
      <alignment vertical="center"/>
    </xf>
    <xf numFmtId="181" fontId="2" fillId="0" borderId="34" xfId="0" applyNumberFormat="1" applyFont="1" applyFill="1" applyBorder="1" applyAlignment="1">
      <alignment vertical="center"/>
    </xf>
    <xf numFmtId="41" fontId="2" fillId="0" borderId="32" xfId="0" applyNumberFormat="1" applyFont="1" applyFill="1" applyBorder="1" applyAlignment="1">
      <alignment vertical="center"/>
    </xf>
    <xf numFmtId="181" fontId="2" fillId="0" borderId="51" xfId="0" applyNumberFormat="1" applyFont="1" applyFill="1" applyBorder="1" applyAlignment="1">
      <alignment vertical="center"/>
    </xf>
    <xf numFmtId="181" fontId="2" fillId="0" borderId="18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vertical="center"/>
    </xf>
    <xf numFmtId="181" fontId="2" fillId="0" borderId="52" xfId="0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vertical="center"/>
    </xf>
    <xf numFmtId="180" fontId="2" fillId="0" borderId="48" xfId="0" applyNumberFormat="1" applyFont="1" applyFill="1" applyBorder="1" applyAlignment="1">
      <alignment vertical="center"/>
    </xf>
    <xf numFmtId="180" fontId="2" fillId="0" borderId="15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41" fontId="2" fillId="0" borderId="54" xfId="0" applyNumberFormat="1" applyFont="1" applyFill="1" applyBorder="1" applyAlignment="1">
      <alignment vertical="center"/>
    </xf>
    <xf numFmtId="180" fontId="2" fillId="0" borderId="13" xfId="0" applyNumberFormat="1" applyFont="1" applyFill="1" applyBorder="1" applyAlignment="1">
      <alignment vertical="center"/>
    </xf>
    <xf numFmtId="180" fontId="2" fillId="0" borderId="14" xfId="0" applyNumberFormat="1" applyFont="1" applyFill="1" applyBorder="1" applyAlignment="1">
      <alignment vertical="center"/>
    </xf>
    <xf numFmtId="0" fontId="2" fillId="0" borderId="55" xfId="0" applyFont="1" applyFill="1" applyBorder="1" applyAlignment="1">
      <alignment horizontal="center" vertical="center"/>
    </xf>
    <xf numFmtId="41" fontId="2" fillId="0" borderId="56" xfId="0" applyNumberFormat="1" applyFont="1" applyFill="1" applyBorder="1" applyAlignment="1">
      <alignment vertical="center"/>
    </xf>
    <xf numFmtId="41" fontId="2" fillId="0" borderId="23" xfId="0" applyNumberFormat="1" applyFont="1" applyFill="1" applyBorder="1" applyAlignment="1">
      <alignment vertical="center"/>
    </xf>
    <xf numFmtId="41" fontId="2" fillId="0" borderId="57" xfId="0" applyNumberFormat="1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center" vertical="center"/>
    </xf>
    <xf numFmtId="180" fontId="2" fillId="0" borderId="52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59" xfId="0" applyNumberFormat="1" applyFont="1" applyFill="1" applyBorder="1" applyAlignment="1">
      <alignment vertical="center"/>
    </xf>
    <xf numFmtId="41" fontId="2" fillId="0" borderId="34" xfId="0" applyNumberFormat="1" applyFont="1" applyFill="1" applyBorder="1" applyAlignment="1">
      <alignment horizontal="right" vertical="center"/>
    </xf>
    <xf numFmtId="41" fontId="2" fillId="0" borderId="49" xfId="0" applyNumberFormat="1" applyFont="1" applyFill="1" applyBorder="1" applyAlignment="1">
      <alignment horizontal="right" vertical="center"/>
    </xf>
    <xf numFmtId="180" fontId="2" fillId="0" borderId="60" xfId="0" applyNumberFormat="1" applyFont="1" applyFill="1" applyBorder="1" applyAlignment="1">
      <alignment vertical="center"/>
    </xf>
    <xf numFmtId="180" fontId="2" fillId="0" borderId="50" xfId="0" applyNumberFormat="1" applyFont="1" applyFill="1" applyBorder="1" applyAlignment="1">
      <alignment vertical="center"/>
    </xf>
    <xf numFmtId="180" fontId="2" fillId="0" borderId="34" xfId="0" applyNumberFormat="1" applyFont="1" applyFill="1" applyBorder="1" applyAlignment="1">
      <alignment vertical="center"/>
    </xf>
    <xf numFmtId="180" fontId="2" fillId="0" borderId="61" xfId="0" applyNumberFormat="1" applyFont="1" applyFill="1" applyBorder="1" applyAlignment="1">
      <alignment vertical="center"/>
    </xf>
    <xf numFmtId="41" fontId="2" fillId="0" borderId="61" xfId="0" applyNumberFormat="1" applyFont="1" applyFill="1" applyBorder="1" applyAlignment="1">
      <alignment vertical="center"/>
    </xf>
    <xf numFmtId="180" fontId="2" fillId="0" borderId="51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62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180" fontId="2" fillId="0" borderId="6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64" xfId="0" applyNumberFormat="1" applyFont="1" applyFill="1" applyBorder="1" applyAlignment="1">
      <alignment vertical="center"/>
    </xf>
    <xf numFmtId="180" fontId="2" fillId="0" borderId="65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66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67" xfId="0" applyNumberFormat="1" applyFont="1" applyFill="1" applyBorder="1" applyAlignment="1">
      <alignment vertical="center"/>
    </xf>
    <xf numFmtId="187" fontId="3" fillId="0" borderId="0" xfId="0" applyNumberFormat="1" applyFont="1" applyFill="1" applyAlignment="1">
      <alignment vertical="center"/>
    </xf>
    <xf numFmtId="187" fontId="2" fillId="0" borderId="0" xfId="0" applyNumberFormat="1" applyFont="1" applyFill="1" applyAlignment="1">
      <alignment vertical="center"/>
    </xf>
    <xf numFmtId="187" fontId="2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7" fontId="2" fillId="0" borderId="53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87" fontId="2" fillId="0" borderId="45" xfId="0" applyNumberFormat="1" applyFont="1" applyFill="1" applyBorder="1" applyAlignment="1">
      <alignment vertical="center"/>
    </xf>
    <xf numFmtId="41" fontId="2" fillId="0" borderId="28" xfId="0" applyNumberFormat="1" applyFont="1" applyFill="1" applyBorder="1" applyAlignment="1">
      <alignment vertical="center"/>
    </xf>
    <xf numFmtId="184" fontId="2" fillId="0" borderId="19" xfId="0" applyNumberFormat="1" applyFont="1" applyFill="1" applyBorder="1" applyAlignment="1">
      <alignment vertical="center"/>
    </xf>
    <xf numFmtId="187" fontId="2" fillId="0" borderId="15" xfId="0" applyNumberFormat="1" applyFont="1" applyFill="1" applyBorder="1" applyAlignment="1">
      <alignment vertical="center"/>
    </xf>
    <xf numFmtId="184" fontId="2" fillId="0" borderId="34" xfId="0" applyNumberFormat="1" applyFont="1" applyFill="1" applyBorder="1" applyAlignment="1">
      <alignment vertical="center"/>
    </xf>
    <xf numFmtId="187" fontId="2" fillId="0" borderId="13" xfId="0" applyNumberFormat="1" applyFont="1" applyFill="1" applyBorder="1" applyAlignment="1">
      <alignment vertical="center"/>
    </xf>
    <xf numFmtId="184" fontId="2" fillId="0" borderId="18" xfId="0" applyNumberFormat="1" applyFont="1" applyFill="1" applyBorder="1" applyAlignment="1">
      <alignment vertical="center"/>
    </xf>
    <xf numFmtId="187" fontId="2" fillId="0" borderId="14" xfId="0" applyNumberFormat="1" applyFont="1" applyFill="1" applyBorder="1" applyAlignment="1">
      <alignment vertical="center"/>
    </xf>
    <xf numFmtId="184" fontId="2" fillId="0" borderId="14" xfId="0" applyNumberFormat="1" applyFont="1" applyFill="1" applyBorder="1" applyAlignment="1">
      <alignment vertical="center"/>
    </xf>
    <xf numFmtId="187" fontId="4" fillId="0" borderId="0" xfId="0" applyNumberFormat="1" applyFont="1" applyFill="1" applyAlignment="1">
      <alignment vertical="center"/>
    </xf>
    <xf numFmtId="187" fontId="0" fillId="0" borderId="0" xfId="0" applyNumberFormat="1" applyFill="1" applyAlignment="1">
      <alignment vertical="center"/>
    </xf>
    <xf numFmtId="180" fontId="2" fillId="0" borderId="40" xfId="0" applyNumberFormat="1" applyFont="1" applyFill="1" applyBorder="1" applyAlignment="1">
      <alignment vertical="center"/>
    </xf>
    <xf numFmtId="189" fontId="2" fillId="0" borderId="49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69" xfId="0" applyNumberFormat="1" applyFont="1" applyFill="1" applyBorder="1" applyAlignment="1">
      <alignment vertical="center"/>
    </xf>
    <xf numFmtId="41" fontId="2" fillId="0" borderId="70" xfId="0" applyNumberFormat="1" applyFont="1" applyFill="1" applyBorder="1" applyAlignment="1">
      <alignment vertical="center"/>
    </xf>
    <xf numFmtId="41" fontId="2" fillId="0" borderId="71" xfId="0" applyNumberFormat="1" applyFont="1" applyFill="1" applyBorder="1" applyAlignment="1">
      <alignment vertical="center"/>
    </xf>
    <xf numFmtId="41" fontId="2" fillId="33" borderId="72" xfId="0" applyNumberFormat="1" applyFont="1" applyFill="1" applyBorder="1" applyAlignment="1">
      <alignment vertical="center"/>
    </xf>
    <xf numFmtId="41" fontId="2" fillId="33" borderId="40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184" fontId="2" fillId="0" borderId="15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vertical="center"/>
    </xf>
    <xf numFmtId="0" fontId="2" fillId="33" borderId="29" xfId="0" applyFont="1" applyFill="1" applyBorder="1" applyAlignment="1">
      <alignment horizontal="distributed" vertical="center"/>
    </xf>
    <xf numFmtId="189" fontId="2" fillId="0" borderId="50" xfId="0" applyNumberFormat="1" applyFont="1" applyFill="1" applyBorder="1" applyAlignment="1">
      <alignment vertical="center"/>
    </xf>
    <xf numFmtId="189" fontId="2" fillId="0" borderId="40" xfId="0" applyNumberFormat="1" applyFont="1" applyFill="1" applyBorder="1" applyAlignment="1">
      <alignment vertical="center"/>
    </xf>
    <xf numFmtId="188" fontId="2" fillId="33" borderId="18" xfId="0" applyNumberFormat="1" applyFont="1" applyFill="1" applyBorder="1" applyAlignment="1">
      <alignment horizontal="right" vertical="center"/>
    </xf>
    <xf numFmtId="41" fontId="2" fillId="0" borderId="72" xfId="0" applyNumberFormat="1" applyFont="1" applyFill="1" applyBorder="1" applyAlignment="1">
      <alignment vertical="center"/>
    </xf>
    <xf numFmtId="41" fontId="2" fillId="0" borderId="73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88" fontId="2" fillId="33" borderId="29" xfId="0" applyNumberFormat="1" applyFont="1" applyFill="1" applyBorder="1" applyAlignment="1">
      <alignment vertical="center"/>
    </xf>
    <xf numFmtId="188" fontId="2" fillId="0" borderId="15" xfId="0" applyNumberFormat="1" applyFont="1" applyFill="1" applyBorder="1" applyAlignment="1">
      <alignment vertical="center"/>
    </xf>
    <xf numFmtId="188" fontId="2" fillId="33" borderId="14" xfId="0" applyNumberFormat="1" applyFont="1" applyFill="1" applyBorder="1" applyAlignment="1">
      <alignment vertical="center"/>
    </xf>
    <xf numFmtId="41" fontId="2" fillId="0" borderId="65" xfId="0" applyNumberFormat="1" applyFont="1" applyFill="1" applyBorder="1" applyAlignment="1">
      <alignment vertical="center"/>
    </xf>
    <xf numFmtId="180" fontId="2" fillId="33" borderId="18" xfId="0" applyNumberFormat="1" applyFont="1" applyFill="1" applyBorder="1" applyAlignment="1">
      <alignment vertical="center"/>
    </xf>
    <xf numFmtId="180" fontId="2" fillId="33" borderId="34" xfId="0" applyNumberFormat="1" applyFont="1" applyFill="1" applyBorder="1" applyAlignment="1">
      <alignment vertical="center"/>
    </xf>
    <xf numFmtId="41" fontId="2" fillId="33" borderId="57" xfId="0" applyNumberFormat="1" applyFont="1" applyFill="1" applyBorder="1" applyAlignment="1">
      <alignment vertical="center"/>
    </xf>
    <xf numFmtId="41" fontId="2" fillId="33" borderId="23" xfId="0" applyNumberFormat="1" applyFont="1" applyFill="1" applyBorder="1" applyAlignment="1">
      <alignment vertical="center"/>
    </xf>
    <xf numFmtId="41" fontId="2" fillId="33" borderId="56" xfId="0" applyNumberFormat="1" applyFont="1" applyFill="1" applyBorder="1" applyAlignment="1">
      <alignment vertical="center"/>
    </xf>
    <xf numFmtId="41" fontId="2" fillId="33" borderId="18" xfId="0" applyNumberFormat="1" applyFont="1" applyFill="1" applyBorder="1" applyAlignment="1">
      <alignment vertical="center"/>
    </xf>
    <xf numFmtId="41" fontId="2" fillId="33" borderId="34" xfId="0" applyNumberFormat="1" applyFont="1" applyFill="1" applyBorder="1" applyAlignment="1">
      <alignment vertical="center"/>
    </xf>
    <xf numFmtId="41" fontId="2" fillId="33" borderId="54" xfId="0" applyNumberFormat="1" applyFont="1" applyFill="1" applyBorder="1" applyAlignment="1">
      <alignment vertical="center"/>
    </xf>
    <xf numFmtId="41" fontId="2" fillId="33" borderId="49" xfId="0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vertical="center"/>
    </xf>
    <xf numFmtId="185" fontId="2" fillId="0" borderId="0" xfId="0" applyNumberFormat="1" applyFont="1" applyFill="1" applyAlignment="1">
      <alignment vertical="center"/>
    </xf>
    <xf numFmtId="185" fontId="2" fillId="34" borderId="33" xfId="0" applyNumberFormat="1" applyFont="1" applyFill="1" applyBorder="1" applyAlignment="1">
      <alignment vertical="center"/>
    </xf>
    <xf numFmtId="185" fontId="2" fillId="34" borderId="31" xfId="0" applyNumberFormat="1" applyFont="1" applyFill="1" applyBorder="1" applyAlignment="1">
      <alignment vertical="center"/>
    </xf>
    <xf numFmtId="185" fontId="2" fillId="34" borderId="25" xfId="0" applyNumberFormat="1" applyFont="1" applyFill="1" applyBorder="1" applyAlignment="1">
      <alignment vertical="center"/>
    </xf>
    <xf numFmtId="185" fontId="2" fillId="34" borderId="30" xfId="0" applyNumberFormat="1" applyFont="1" applyFill="1" applyBorder="1" applyAlignment="1">
      <alignment vertical="center"/>
    </xf>
    <xf numFmtId="185" fontId="2" fillId="34" borderId="22" xfId="0" applyNumberFormat="1" applyFont="1" applyFill="1" applyBorder="1" applyAlignment="1">
      <alignment vertical="center"/>
    </xf>
    <xf numFmtId="185" fontId="2" fillId="34" borderId="74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34" borderId="25" xfId="0" applyNumberFormat="1" applyFill="1" applyBorder="1" applyAlignment="1">
      <alignment/>
    </xf>
    <xf numFmtId="185" fontId="0" fillId="34" borderId="75" xfId="0" applyNumberForma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80" fontId="2" fillId="0" borderId="76" xfId="0" applyNumberFormat="1" applyFont="1" applyFill="1" applyBorder="1" applyAlignment="1">
      <alignment vertical="center"/>
    </xf>
    <xf numFmtId="0" fontId="2" fillId="33" borderId="76" xfId="0" applyFont="1" applyFill="1" applyBorder="1" applyAlignment="1">
      <alignment vertical="center"/>
    </xf>
    <xf numFmtId="188" fontId="2" fillId="33" borderId="77" xfId="0" applyNumberFormat="1" applyFont="1" applyFill="1" applyBorder="1" applyAlignment="1">
      <alignment horizontal="right" vertical="center"/>
    </xf>
    <xf numFmtId="191" fontId="2" fillId="0" borderId="34" xfId="0" applyNumberFormat="1" applyFont="1" applyFill="1" applyBorder="1" applyAlignment="1">
      <alignment horizontal="right" vertical="center"/>
    </xf>
    <xf numFmtId="180" fontId="2" fillId="0" borderId="64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91" fontId="2" fillId="0" borderId="61" xfId="0" applyNumberFormat="1" applyFont="1" applyFill="1" applyBorder="1" applyAlignment="1">
      <alignment vertical="center"/>
    </xf>
    <xf numFmtId="191" fontId="2" fillId="0" borderId="22" xfId="0" applyNumberFormat="1" applyFont="1" applyFill="1" applyBorder="1" applyAlignment="1">
      <alignment horizontal="right" vertical="center"/>
    </xf>
    <xf numFmtId="191" fontId="2" fillId="0" borderId="15" xfId="0" applyNumberFormat="1" applyFont="1" applyFill="1" applyBorder="1" applyAlignment="1">
      <alignment horizontal="right" vertical="center"/>
    </xf>
    <xf numFmtId="191" fontId="2" fillId="0" borderId="49" xfId="0" applyNumberFormat="1" applyFont="1" applyFill="1" applyBorder="1" applyAlignment="1">
      <alignment vertical="center"/>
    </xf>
    <xf numFmtId="191" fontId="2" fillId="0" borderId="78" xfId="0" applyNumberFormat="1" applyFont="1" applyFill="1" applyBorder="1" applyAlignment="1">
      <alignment vertical="center"/>
    </xf>
    <xf numFmtId="185" fontId="2" fillId="34" borderId="79" xfId="0" applyNumberFormat="1" applyFont="1" applyFill="1" applyBorder="1" applyAlignment="1">
      <alignment horizontal="center" vertical="center" wrapText="1"/>
    </xf>
    <xf numFmtId="185" fontId="2" fillId="34" borderId="80" xfId="0" applyNumberFormat="1" applyFont="1" applyFill="1" applyBorder="1" applyAlignment="1">
      <alignment horizontal="center" vertical="center" wrapText="1"/>
    </xf>
    <xf numFmtId="185" fontId="2" fillId="34" borderId="31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distributed" vertical="center"/>
    </xf>
    <xf numFmtId="0" fontId="2" fillId="33" borderId="74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distributed" vertical="center"/>
    </xf>
    <xf numFmtId="0" fontId="2" fillId="33" borderId="90" xfId="0" applyFont="1" applyFill="1" applyBorder="1" applyAlignment="1">
      <alignment horizontal="distributed" vertical="center"/>
    </xf>
    <xf numFmtId="0" fontId="2" fillId="33" borderId="23" xfId="0" applyFont="1" applyFill="1" applyBorder="1" applyAlignment="1">
      <alignment horizontal="distributed" vertical="center"/>
    </xf>
    <xf numFmtId="0" fontId="2" fillId="33" borderId="22" xfId="0" applyFont="1" applyFill="1" applyBorder="1" applyAlignment="1">
      <alignment horizontal="distributed" vertical="center"/>
    </xf>
    <xf numFmtId="0" fontId="2" fillId="33" borderId="89" xfId="0" applyFont="1" applyFill="1" applyBorder="1" applyAlignment="1">
      <alignment horizontal="center" vertical="center"/>
    </xf>
    <xf numFmtId="0" fontId="2" fillId="33" borderId="9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9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33" borderId="81" xfId="0" applyFont="1" applyFill="1" applyBorder="1" applyAlignment="1">
      <alignment horizontal="center" vertical="center"/>
    </xf>
    <xf numFmtId="0" fontId="2" fillId="33" borderId="92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vertical="center" textRotation="255" wrapText="1"/>
    </xf>
    <xf numFmtId="0" fontId="0" fillId="0" borderId="50" xfId="0" applyBorder="1" applyAlignment="1">
      <alignment vertical="center" textRotation="255" wrapText="1"/>
    </xf>
    <xf numFmtId="0" fontId="0" fillId="0" borderId="52" xfId="0" applyBorder="1" applyAlignment="1">
      <alignment vertical="center" textRotation="255" wrapText="1"/>
    </xf>
    <xf numFmtId="0" fontId="2" fillId="33" borderId="94" xfId="0" applyFont="1" applyFill="1" applyBorder="1" applyAlignment="1">
      <alignment vertical="center" wrapText="1"/>
    </xf>
    <xf numFmtId="0" fontId="2" fillId="33" borderId="95" xfId="0" applyFont="1" applyFill="1" applyBorder="1" applyAlignment="1">
      <alignment vertical="center" wrapText="1"/>
    </xf>
    <xf numFmtId="41" fontId="2" fillId="0" borderId="50" xfId="0" applyNumberFormat="1" applyFont="1" applyFill="1" applyBorder="1" applyAlignment="1">
      <alignment horizontal="right" vertical="center"/>
    </xf>
    <xf numFmtId="189" fontId="2" fillId="0" borderId="22" xfId="0" applyNumberFormat="1" applyFont="1" applyFill="1" applyBorder="1" applyAlignment="1">
      <alignment vertical="center"/>
    </xf>
    <xf numFmtId="41" fontId="2" fillId="0" borderId="22" xfId="0" applyNumberFormat="1" applyFont="1" applyFill="1" applyBorder="1" applyAlignment="1">
      <alignment vertical="center"/>
    </xf>
    <xf numFmtId="191" fontId="2" fillId="0" borderId="22" xfId="0" applyNumberFormat="1" applyFont="1" applyFill="1" applyBorder="1" applyAlignment="1">
      <alignment vertical="center"/>
    </xf>
    <xf numFmtId="41" fontId="2" fillId="0" borderId="66" xfId="0" applyNumberFormat="1" applyFont="1" applyFill="1" applyBorder="1" applyAlignment="1">
      <alignment horizontal="right" vertical="center"/>
    </xf>
    <xf numFmtId="41" fontId="2" fillId="0" borderId="96" xfId="0" applyNumberFormat="1" applyFont="1" applyFill="1" applyBorder="1" applyAlignment="1">
      <alignment horizontal="right" vertical="center"/>
    </xf>
    <xf numFmtId="41" fontId="2" fillId="0" borderId="61" xfId="0" applyNumberFormat="1" applyFont="1" applyFill="1" applyBorder="1" applyAlignment="1">
      <alignment horizontal="right" vertical="center"/>
    </xf>
    <xf numFmtId="41" fontId="2" fillId="0" borderId="9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1"/>
  <sheetViews>
    <sheetView showGridLines="0" tabSelected="1" zoomScale="70" zoomScaleNormal="70" zoomScaleSheetLayoutView="90" workbookViewId="0" topLeftCell="A1">
      <pane xSplit="4" topLeftCell="Q1" activePane="topRight" state="frozen"/>
      <selection pane="topLeft" activeCell="A1" sqref="A1"/>
      <selection pane="topRight" activeCell="W12" sqref="W12"/>
    </sheetView>
  </sheetViews>
  <sheetFormatPr defaultColWidth="9.00390625" defaultRowHeight="13.5"/>
  <cols>
    <col min="1" max="1" width="4.75390625" style="1" customWidth="1"/>
    <col min="2" max="2" width="9.375" style="1" customWidth="1"/>
    <col min="3" max="3" width="3.375" style="1" customWidth="1"/>
    <col min="4" max="4" width="12.50390625" style="1" customWidth="1"/>
    <col min="5" max="5" width="8.75390625" style="66" customWidth="1"/>
    <col min="6" max="6" width="8.00390625" style="66" customWidth="1"/>
    <col min="7" max="7" width="8.50390625" style="66" customWidth="1"/>
    <col min="8" max="8" width="12.00390625" style="66" customWidth="1"/>
    <col min="9" max="9" width="10.875" style="66" customWidth="1"/>
    <col min="10" max="10" width="8.625" style="1" customWidth="1"/>
    <col min="11" max="11" width="8.625" style="66" customWidth="1"/>
    <col min="12" max="12" width="8.875" style="66" customWidth="1"/>
    <col min="13" max="13" width="12.00390625" style="66" customWidth="1"/>
    <col min="14" max="14" width="9.625" style="1" customWidth="1"/>
    <col min="15" max="15" width="11.875" style="45" customWidth="1"/>
    <col min="16" max="16" width="8.50390625" style="66" customWidth="1"/>
    <col min="17" max="18" width="4.25390625" style="66" customWidth="1"/>
    <col min="19" max="19" width="12.00390625" style="54" customWidth="1"/>
    <col min="20" max="20" width="6.875" style="1" customWidth="1"/>
    <col min="21" max="21" width="4.50390625" style="1" customWidth="1"/>
    <col min="22" max="22" width="4.625" style="1" customWidth="1"/>
    <col min="23" max="23" width="12.375" style="1" customWidth="1"/>
    <col min="24" max="25" width="6.75390625" style="66" customWidth="1"/>
    <col min="26" max="26" width="6.625" style="66" customWidth="1"/>
    <col min="27" max="27" width="7.625" style="66" customWidth="1"/>
    <col min="28" max="28" width="9.125" style="66" customWidth="1"/>
    <col min="29" max="29" width="9.00390625" style="66" customWidth="1"/>
    <col min="30" max="30" width="9.125" style="66" customWidth="1"/>
    <col min="31" max="31" width="9.75390625" style="66" customWidth="1"/>
    <col min="32" max="32" width="10.375" style="66" customWidth="1"/>
    <col min="33" max="34" width="9.00390625" style="66" customWidth="1"/>
    <col min="35" max="35" width="12.125" style="66" customWidth="1"/>
    <col min="36" max="36" width="9.00390625" style="66" customWidth="1"/>
    <col min="37" max="37" width="11.625" style="143" customWidth="1"/>
    <col min="38" max="38" width="9.00390625" style="66" customWidth="1"/>
    <col min="39" max="39" width="11.50390625" style="66" customWidth="1"/>
    <col min="40" max="40" width="9.00390625" style="189" customWidth="1"/>
    <col min="41" max="16384" width="9.00390625" style="1" customWidth="1"/>
  </cols>
  <sheetData>
    <row r="1" spans="3:40" s="2" customFormat="1" ht="21.75" customHeight="1">
      <c r="C1" s="2" t="s">
        <v>65</v>
      </c>
      <c r="E1" s="55" t="s">
        <v>73</v>
      </c>
      <c r="F1" s="55"/>
      <c r="G1" s="55"/>
      <c r="H1" s="55"/>
      <c r="I1" s="55"/>
      <c r="K1" s="55"/>
      <c r="L1" s="55"/>
      <c r="M1" s="55"/>
      <c r="O1" s="36"/>
      <c r="P1" s="55"/>
      <c r="Q1" s="55"/>
      <c r="R1" s="55"/>
      <c r="S1" s="46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127"/>
      <c r="AL1" s="55"/>
      <c r="AM1" s="55"/>
      <c r="AN1" s="180"/>
    </row>
    <row r="2" spans="5:40" s="3" customFormat="1" ht="14.25" thickBot="1">
      <c r="E2" s="56"/>
      <c r="F2" s="56"/>
      <c r="G2" s="56"/>
      <c r="H2" s="56"/>
      <c r="I2" s="56"/>
      <c r="K2" s="56"/>
      <c r="L2" s="56"/>
      <c r="M2" s="56"/>
      <c r="O2" s="37"/>
      <c r="P2" s="56"/>
      <c r="Q2" s="56"/>
      <c r="R2" s="56"/>
      <c r="S2" s="47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128"/>
      <c r="AL2" s="56"/>
      <c r="AM2" s="56"/>
      <c r="AN2" s="181"/>
    </row>
    <row r="3" spans="2:40" s="3" customFormat="1" ht="13.5">
      <c r="B3" s="23"/>
      <c r="C3" s="229" t="s">
        <v>42</v>
      </c>
      <c r="D3" s="230"/>
      <c r="E3" s="238" t="s">
        <v>43</v>
      </c>
      <c r="F3" s="238"/>
      <c r="G3" s="238"/>
      <c r="H3" s="239"/>
      <c r="I3" s="235" t="s">
        <v>13</v>
      </c>
      <c r="J3" s="229" t="s">
        <v>44</v>
      </c>
      <c r="K3" s="243"/>
      <c r="L3" s="243"/>
      <c r="M3" s="230"/>
      <c r="N3" s="243" t="s">
        <v>17</v>
      </c>
      <c r="O3" s="243"/>
      <c r="P3" s="240" t="s">
        <v>24</v>
      </c>
      <c r="Q3" s="241"/>
      <c r="R3" s="241"/>
      <c r="S3" s="242"/>
      <c r="T3" s="209" t="s">
        <v>23</v>
      </c>
      <c r="U3" s="209"/>
      <c r="V3" s="209"/>
      <c r="W3" s="209"/>
      <c r="X3" s="221" t="s">
        <v>45</v>
      </c>
      <c r="Y3" s="209"/>
      <c r="Z3" s="209"/>
      <c r="AA3" s="209"/>
      <c r="AB3" s="209"/>
      <c r="AC3" s="222"/>
      <c r="AD3" s="209" t="s">
        <v>0</v>
      </c>
      <c r="AE3" s="209"/>
      <c r="AF3" s="209"/>
      <c r="AG3" s="209"/>
      <c r="AH3" s="209"/>
      <c r="AI3" s="209"/>
      <c r="AJ3" s="207" t="s">
        <v>46</v>
      </c>
      <c r="AK3" s="208"/>
      <c r="AL3" s="209" t="s">
        <v>47</v>
      </c>
      <c r="AM3" s="209"/>
      <c r="AN3" s="204" t="s">
        <v>63</v>
      </c>
    </row>
    <row r="4" spans="2:40" s="3" customFormat="1" ht="13.5">
      <c r="B4" s="24"/>
      <c r="C4" s="231"/>
      <c r="D4" s="232"/>
      <c r="E4" s="213" t="s">
        <v>20</v>
      </c>
      <c r="F4" s="213"/>
      <c r="G4" s="214"/>
      <c r="H4" s="67" t="s">
        <v>14</v>
      </c>
      <c r="I4" s="236"/>
      <c r="J4" s="212" t="s">
        <v>20</v>
      </c>
      <c r="K4" s="213"/>
      <c r="L4" s="213"/>
      <c r="M4" s="88" t="s">
        <v>16</v>
      </c>
      <c r="N4" s="244" t="s">
        <v>18</v>
      </c>
      <c r="O4" s="38" t="s">
        <v>19</v>
      </c>
      <c r="P4" s="212" t="s">
        <v>20</v>
      </c>
      <c r="Q4" s="213"/>
      <c r="R4" s="214"/>
      <c r="S4" s="48" t="s">
        <v>22</v>
      </c>
      <c r="T4" s="210" t="s">
        <v>20</v>
      </c>
      <c r="U4" s="210"/>
      <c r="V4" s="211"/>
      <c r="W4" s="13" t="s">
        <v>25</v>
      </c>
      <c r="X4" s="212" t="s">
        <v>18</v>
      </c>
      <c r="Y4" s="213"/>
      <c r="Z4" s="214"/>
      <c r="AA4" s="219" t="s">
        <v>27</v>
      </c>
      <c r="AB4" s="213"/>
      <c r="AC4" s="220"/>
      <c r="AD4" s="213" t="s">
        <v>18</v>
      </c>
      <c r="AE4" s="213"/>
      <c r="AF4" s="214"/>
      <c r="AG4" s="219" t="s">
        <v>62</v>
      </c>
      <c r="AH4" s="213"/>
      <c r="AI4" s="213"/>
      <c r="AJ4" s="217" t="s">
        <v>40</v>
      </c>
      <c r="AK4" s="129" t="s">
        <v>28</v>
      </c>
      <c r="AL4" s="215" t="s">
        <v>48</v>
      </c>
      <c r="AM4" s="130" t="s">
        <v>29</v>
      </c>
      <c r="AN4" s="205"/>
    </row>
    <row r="5" spans="2:40" s="3" customFormat="1" ht="15" customHeight="1" thickBot="1">
      <c r="B5" s="25" t="s">
        <v>66</v>
      </c>
      <c r="C5" s="233"/>
      <c r="D5" s="234"/>
      <c r="E5" s="68" t="s">
        <v>26</v>
      </c>
      <c r="F5" s="69" t="s">
        <v>11</v>
      </c>
      <c r="G5" s="70" t="s">
        <v>12</v>
      </c>
      <c r="H5" s="71" t="s">
        <v>15</v>
      </c>
      <c r="I5" s="237"/>
      <c r="J5" s="98" t="s">
        <v>26</v>
      </c>
      <c r="K5" s="69" t="s">
        <v>11</v>
      </c>
      <c r="L5" s="70" t="s">
        <v>12</v>
      </c>
      <c r="M5" s="89" t="s">
        <v>15</v>
      </c>
      <c r="N5" s="245"/>
      <c r="O5" s="39" t="s">
        <v>15</v>
      </c>
      <c r="P5" s="98" t="s">
        <v>26</v>
      </c>
      <c r="Q5" s="57" t="s">
        <v>11</v>
      </c>
      <c r="R5" s="58" t="s">
        <v>12</v>
      </c>
      <c r="S5" s="49" t="s">
        <v>21</v>
      </c>
      <c r="T5" s="5" t="s">
        <v>26</v>
      </c>
      <c r="U5" s="4" t="s">
        <v>11</v>
      </c>
      <c r="V5" s="16" t="s">
        <v>12</v>
      </c>
      <c r="W5" s="4" t="s">
        <v>21</v>
      </c>
      <c r="X5" s="98" t="s">
        <v>26</v>
      </c>
      <c r="Y5" s="102" t="s">
        <v>1</v>
      </c>
      <c r="Z5" s="103" t="s">
        <v>2</v>
      </c>
      <c r="AA5" s="68" t="s">
        <v>26</v>
      </c>
      <c r="AB5" s="69" t="s">
        <v>1</v>
      </c>
      <c r="AC5" s="104" t="s">
        <v>2</v>
      </c>
      <c r="AD5" s="120" t="s">
        <v>3</v>
      </c>
      <c r="AE5" s="68" t="s">
        <v>4</v>
      </c>
      <c r="AF5" s="70" t="s">
        <v>5</v>
      </c>
      <c r="AG5" s="68" t="s">
        <v>3</v>
      </c>
      <c r="AH5" s="69" t="s">
        <v>4</v>
      </c>
      <c r="AI5" s="104" t="s">
        <v>5</v>
      </c>
      <c r="AJ5" s="218"/>
      <c r="AK5" s="131" t="s">
        <v>15</v>
      </c>
      <c r="AL5" s="216"/>
      <c r="AM5" s="132" t="s">
        <v>15</v>
      </c>
      <c r="AN5" s="206"/>
    </row>
    <row r="6" spans="2:40" s="3" customFormat="1" ht="27.75" customHeight="1" thickBot="1" thickTop="1">
      <c r="B6" s="34">
        <v>574000</v>
      </c>
      <c r="C6" s="223" t="s">
        <v>64</v>
      </c>
      <c r="D6" s="224"/>
      <c r="E6" s="60">
        <f>SUM(E7:E10,E11,E13,E17,E22,E27)</f>
        <v>4759</v>
      </c>
      <c r="F6" s="72">
        <f>SUM(F7,F8,F9,F10,F11,F13,F17,F22,F27)</f>
        <v>2443</v>
      </c>
      <c r="G6" s="73">
        <f>SUM(G7,G8,G9,G10,G11,G13,G17,G22,G27)</f>
        <v>2316</v>
      </c>
      <c r="H6" s="74">
        <f>E6/B6*1000</f>
        <v>8.290940766550523</v>
      </c>
      <c r="I6" s="75">
        <f>F6/G6*100</f>
        <v>105.48359240069085</v>
      </c>
      <c r="J6" s="60">
        <f>SUM(J7,J8,J9,J10,J11,J13,J17,J22,J27)</f>
        <v>7270</v>
      </c>
      <c r="K6" s="60">
        <f>SUM(K7,K8,K9,K10,K11,K13,K17,K22,K27)</f>
        <v>3647</v>
      </c>
      <c r="L6" s="60">
        <f>SUM(L7,L8,L9,L10,L11,L13,L17,L22,L27)</f>
        <v>3623</v>
      </c>
      <c r="M6" s="92">
        <f aca="true" t="shared" si="0" ref="M6:M34">J6/B6*1000</f>
        <v>12.665505226480837</v>
      </c>
      <c r="N6" s="28">
        <f>E6-J6</f>
        <v>-2511</v>
      </c>
      <c r="O6" s="40">
        <f>N6/B6*1000</f>
        <v>-4.374564459930314</v>
      </c>
      <c r="P6" s="134">
        <f>SUM(P7:P11,P13,P17,P22,P27)</f>
        <v>6</v>
      </c>
      <c r="Q6" s="121">
        <v>4</v>
      </c>
      <c r="R6" s="60">
        <v>2</v>
      </c>
      <c r="S6" s="50">
        <f>P6/E6*1000</f>
        <v>1.2607690691321707</v>
      </c>
      <c r="T6" s="60">
        <f>SUM(T7:T10,T11,T13,T17,T22,T27)</f>
        <v>4</v>
      </c>
      <c r="U6" s="60">
        <f>SUM(U7:U10,U11,U13,U17,U22,U27)</f>
        <v>2</v>
      </c>
      <c r="V6" s="60">
        <f>SUM(V7:V10,V11,V13,V17,V22,V27)</f>
        <v>2</v>
      </c>
      <c r="W6" s="14">
        <f>T6/E6*1000</f>
        <v>0.8405127127547805</v>
      </c>
      <c r="X6" s="99">
        <v>104</v>
      </c>
      <c r="Y6" s="170">
        <v>51</v>
      </c>
      <c r="Z6" s="73">
        <v>53</v>
      </c>
      <c r="AA6" s="105">
        <f>X6/(E6+X6)*1000</f>
        <v>21.385975735142917</v>
      </c>
      <c r="AB6" s="197">
        <f>Y6/(X6+E6)*1000</f>
        <v>10.487353485502776</v>
      </c>
      <c r="AC6" s="107">
        <f>Z6/(X6+E6)*1000</f>
        <v>10.898622249640141</v>
      </c>
      <c r="AD6" s="73">
        <f>SUM(AD7,AD8,AD9,AD10,AD11,AD13,AD17,AD22,AD27)</f>
        <v>13</v>
      </c>
      <c r="AE6" s="73">
        <f>SUM(AE7,AE8,AE9,AE10,AE11,AE13,AE17,AE22,AE27)</f>
        <v>10</v>
      </c>
      <c r="AF6" s="73">
        <f>SUM(AF7,AF8,AF9,AF10,AF11,AF13,AF17,AF22,AF27)</f>
        <v>3</v>
      </c>
      <c r="AG6" s="105">
        <f>AD6/(AE6+E6)*1000</f>
        <v>2.725938351855735</v>
      </c>
      <c r="AH6" s="122">
        <f>AE6/(E6+AE6)*1000</f>
        <v>2.0968756552736423</v>
      </c>
      <c r="AI6" s="119">
        <f>AF6/E6*1000</f>
        <v>0.6303845345660853</v>
      </c>
      <c r="AJ6" s="73">
        <f>SUM(AJ7,AJ8,AJ9,AJ10,AJ11,AJ13,AJ17,AJ22,AJ27)</f>
        <v>2719</v>
      </c>
      <c r="AK6" s="133">
        <f>AJ6/B6*1000</f>
        <v>4.7369337979094075</v>
      </c>
      <c r="AL6" s="134">
        <f>SUM(AL7,AL8,AL9,AL10,AL11,AL13,AL17,AL22,AL27)</f>
        <v>979</v>
      </c>
      <c r="AM6" s="135">
        <f>AL6/B6*1000</f>
        <v>1.705574912891986</v>
      </c>
      <c r="AN6" s="182">
        <v>1.62</v>
      </c>
    </row>
    <row r="7" spans="1:40" s="3" customFormat="1" ht="27.75" customHeight="1">
      <c r="A7" s="3">
        <v>201</v>
      </c>
      <c r="B7" s="24">
        <v>194256</v>
      </c>
      <c r="C7" s="225" t="s">
        <v>37</v>
      </c>
      <c r="D7" s="226"/>
      <c r="E7" s="62">
        <v>1631</v>
      </c>
      <c r="F7" s="76">
        <v>884</v>
      </c>
      <c r="G7" s="77">
        <v>747</v>
      </c>
      <c r="H7" s="78">
        <f>E7/B7*1000</f>
        <v>8.396137056255663</v>
      </c>
      <c r="I7" s="79">
        <f>F7/G7*100</f>
        <v>118.34002677376172</v>
      </c>
      <c r="J7" s="11">
        <v>2055</v>
      </c>
      <c r="K7" s="76">
        <v>1029</v>
      </c>
      <c r="L7" s="77">
        <v>1026</v>
      </c>
      <c r="M7" s="93">
        <f>J7/B7*1000</f>
        <v>10.578823820113664</v>
      </c>
      <c r="N7" s="26">
        <f>E7-J7</f>
        <v>-424</v>
      </c>
      <c r="O7" s="41">
        <f>N7/B7*1000</f>
        <v>-2.1826867638580016</v>
      </c>
      <c r="P7" s="100">
        <v>1</v>
      </c>
      <c r="Q7" s="61">
        <v>1</v>
      </c>
      <c r="R7" s="62">
        <v>0</v>
      </c>
      <c r="S7" s="51">
        <f>P7/E7*1000</f>
        <v>0.6131207847946045</v>
      </c>
      <c r="T7" s="6">
        <v>1</v>
      </c>
      <c r="U7" s="151">
        <v>1</v>
      </c>
      <c r="V7" s="6">
        <v>0</v>
      </c>
      <c r="W7" s="29">
        <f>T7/E7*1000</f>
        <v>0.6131207847946045</v>
      </c>
      <c r="X7" s="83">
        <v>32</v>
      </c>
      <c r="Y7" s="108">
        <v>12</v>
      </c>
      <c r="Z7" s="109">
        <v>20</v>
      </c>
      <c r="AA7" s="110">
        <f>X7/(E7+X7)*1000</f>
        <v>19.242333132892362</v>
      </c>
      <c r="AB7" s="112">
        <f aca="true" t="shared" si="1" ref="AB7:AB16">Y7/(X7+E7)*1000</f>
        <v>7.215874924834637</v>
      </c>
      <c r="AC7" s="113">
        <f aca="true" t="shared" si="2" ref="AC7:AC16">Z7/(X7+E7)*1000</f>
        <v>12.026458208057727</v>
      </c>
      <c r="AD7" s="123">
        <v>7</v>
      </c>
      <c r="AE7" s="108">
        <v>7</v>
      </c>
      <c r="AF7" s="109">
        <v>0</v>
      </c>
      <c r="AG7" s="112">
        <f>AD7/(AE7+E7)*1000</f>
        <v>4.273504273504274</v>
      </c>
      <c r="AH7" s="112">
        <f>AE7/(E7+AE7)*1000</f>
        <v>4.273504273504274</v>
      </c>
      <c r="AI7" s="109">
        <v>0</v>
      </c>
      <c r="AJ7" s="83">
        <v>920</v>
      </c>
      <c r="AK7" s="136">
        <f>AJ7/B7*1000</f>
        <v>4.73601844988057</v>
      </c>
      <c r="AL7" s="62">
        <v>330</v>
      </c>
      <c r="AM7" s="137">
        <f>AL7/B7*1000</f>
        <v>1.6987892265875957</v>
      </c>
      <c r="AN7" s="190">
        <v>1.55</v>
      </c>
    </row>
    <row r="8" spans="1:40" s="20" customFormat="1" ht="27.75" customHeight="1">
      <c r="A8" s="20">
        <v>202</v>
      </c>
      <c r="B8" s="24">
        <v>148149</v>
      </c>
      <c r="C8" s="227" t="s">
        <v>38</v>
      </c>
      <c r="D8" s="228"/>
      <c r="E8" s="62">
        <v>1441</v>
      </c>
      <c r="F8" s="76">
        <v>709</v>
      </c>
      <c r="G8" s="77">
        <v>732</v>
      </c>
      <c r="H8" s="78">
        <f>E8/B8*1000</f>
        <v>9.72669407150909</v>
      </c>
      <c r="I8" s="79">
        <f aca="true" t="shared" si="3" ref="I8:I34">F8/G8*100</f>
        <v>96.85792349726776</v>
      </c>
      <c r="J8" s="11">
        <v>1588</v>
      </c>
      <c r="K8" s="76">
        <v>796</v>
      </c>
      <c r="L8" s="77">
        <v>792</v>
      </c>
      <c r="M8" s="93">
        <f t="shared" si="0"/>
        <v>10.718938366104394</v>
      </c>
      <c r="N8" s="27">
        <f aca="true" t="shared" si="4" ref="N8:N34">E8-J8</f>
        <v>-147</v>
      </c>
      <c r="O8" s="41">
        <f aca="true" t="shared" si="5" ref="O8:O34">N8/B8*1000</f>
        <v>-0.992244294595306</v>
      </c>
      <c r="P8" s="100">
        <v>2</v>
      </c>
      <c r="Q8" s="61">
        <v>2</v>
      </c>
      <c r="R8" s="62">
        <v>0</v>
      </c>
      <c r="S8" s="51">
        <f>P8/E8*1000</f>
        <v>1.3879250520471893</v>
      </c>
      <c r="T8" s="6">
        <v>1</v>
      </c>
      <c r="U8" s="152">
        <v>1</v>
      </c>
      <c r="V8" s="6">
        <v>0</v>
      </c>
      <c r="W8" s="12">
        <f>T8/E8*1000</f>
        <v>0.6939625260235947</v>
      </c>
      <c r="X8" s="83">
        <v>39</v>
      </c>
      <c r="Y8" s="108">
        <v>19</v>
      </c>
      <c r="Z8" s="109">
        <v>20</v>
      </c>
      <c r="AA8" s="111">
        <f>X8/(E8+X8)*1000</f>
        <v>26.351351351351354</v>
      </c>
      <c r="AB8" s="112">
        <f t="shared" si="1"/>
        <v>12.837837837837839</v>
      </c>
      <c r="AC8" s="113">
        <f t="shared" si="2"/>
        <v>13.513513513513514</v>
      </c>
      <c r="AD8" s="123">
        <v>4</v>
      </c>
      <c r="AE8" s="108">
        <v>3</v>
      </c>
      <c r="AF8" s="109">
        <v>1</v>
      </c>
      <c r="AG8" s="112">
        <f>AD8/(AE8+E8)*1000</f>
        <v>2.770083102493075</v>
      </c>
      <c r="AH8" s="112">
        <f>AE8/(E8+AE8)*1000</f>
        <v>2.0775623268698062</v>
      </c>
      <c r="AI8" s="113">
        <f>AF8/E8*1000</f>
        <v>0.6939625260235947</v>
      </c>
      <c r="AJ8" s="83">
        <v>844</v>
      </c>
      <c r="AK8" s="136">
        <f aca="true" t="shared" si="6" ref="AK8:AK33">AJ8/B8*1000</f>
        <v>5.6969672424383555</v>
      </c>
      <c r="AL8" s="62">
        <v>296</v>
      </c>
      <c r="AM8" s="137">
        <f aca="true" t="shared" si="7" ref="AM8:AM34">AL8/B8*1000</f>
        <v>1.9979885115660587</v>
      </c>
      <c r="AN8" s="190">
        <v>1.78</v>
      </c>
    </row>
    <row r="9" spans="1:40" s="20" customFormat="1" ht="27.75" customHeight="1">
      <c r="A9" s="20">
        <v>203</v>
      </c>
      <c r="B9" s="24">
        <v>49525</v>
      </c>
      <c r="C9" s="227" t="s">
        <v>39</v>
      </c>
      <c r="D9" s="228"/>
      <c r="E9" s="62">
        <v>413</v>
      </c>
      <c r="F9" s="76">
        <v>214</v>
      </c>
      <c r="G9" s="77">
        <v>199</v>
      </c>
      <c r="H9" s="78">
        <f>E9/B9*1000</f>
        <v>8.33922261484099</v>
      </c>
      <c r="I9" s="79">
        <f t="shared" si="3"/>
        <v>107.53768844221105</v>
      </c>
      <c r="J9" s="11">
        <v>715</v>
      </c>
      <c r="K9" s="76">
        <v>352</v>
      </c>
      <c r="L9" s="77">
        <v>363</v>
      </c>
      <c r="M9" s="93">
        <f t="shared" si="0"/>
        <v>14.437152953054012</v>
      </c>
      <c r="N9" s="27">
        <f t="shared" si="4"/>
        <v>-302</v>
      </c>
      <c r="O9" s="41">
        <f t="shared" si="5"/>
        <v>-6.097930338213024</v>
      </c>
      <c r="P9" s="147">
        <f>SUM(Q9:R9)</f>
        <v>0</v>
      </c>
      <c r="Q9" s="108">
        <f aca="true" t="shared" si="8" ref="Q9:R11">SUM(Q10)</f>
        <v>0</v>
      </c>
      <c r="R9" s="109">
        <f t="shared" si="8"/>
        <v>0</v>
      </c>
      <c r="S9" s="51" t="s">
        <v>76</v>
      </c>
      <c r="T9" s="6">
        <v>0</v>
      </c>
      <c r="U9" s="153">
        <v>0</v>
      </c>
      <c r="V9" s="6">
        <v>0</v>
      </c>
      <c r="W9" s="108" t="s">
        <v>67</v>
      </c>
      <c r="X9" s="83">
        <v>11</v>
      </c>
      <c r="Y9" s="108">
        <v>9</v>
      </c>
      <c r="Z9" s="109">
        <v>2</v>
      </c>
      <c r="AA9" s="111">
        <f>X9/(E9+X9)*1000</f>
        <v>25.943396226415096</v>
      </c>
      <c r="AB9" s="112">
        <f t="shared" si="1"/>
        <v>21.22641509433962</v>
      </c>
      <c r="AC9" s="113">
        <f t="shared" si="2"/>
        <v>4.716981132075471</v>
      </c>
      <c r="AD9" s="109">
        <v>0</v>
      </c>
      <c r="AE9" s="153">
        <v>0</v>
      </c>
      <c r="AF9" s="123">
        <v>0</v>
      </c>
      <c r="AG9" s="77">
        <v>0</v>
      </c>
      <c r="AH9" s="124">
        <v>0</v>
      </c>
      <c r="AI9" s="114">
        <v>0</v>
      </c>
      <c r="AJ9" s="83">
        <v>240</v>
      </c>
      <c r="AK9" s="136">
        <f t="shared" si="6"/>
        <v>4.846037354871277</v>
      </c>
      <c r="AL9" s="62">
        <v>83</v>
      </c>
      <c r="AM9" s="137">
        <f t="shared" si="7"/>
        <v>1.6759212518929834</v>
      </c>
      <c r="AN9" s="190">
        <v>1.75</v>
      </c>
    </row>
    <row r="10" spans="1:40" s="20" customFormat="1" ht="27.75" customHeight="1">
      <c r="A10" s="20">
        <v>204</v>
      </c>
      <c r="B10" s="24">
        <v>34801</v>
      </c>
      <c r="C10" s="227" t="s">
        <v>49</v>
      </c>
      <c r="D10" s="228"/>
      <c r="E10" s="62">
        <v>270</v>
      </c>
      <c r="F10" s="76">
        <v>149</v>
      </c>
      <c r="G10" s="77">
        <v>121</v>
      </c>
      <c r="H10" s="78">
        <f aca="true" t="shared" si="9" ref="H10:H34">E10/B10*1000</f>
        <v>7.7583977471911725</v>
      </c>
      <c r="I10" s="79">
        <f t="shared" si="3"/>
        <v>123.14049586776858</v>
      </c>
      <c r="J10" s="11">
        <v>442</v>
      </c>
      <c r="K10" s="76">
        <v>228</v>
      </c>
      <c r="L10" s="77">
        <v>214</v>
      </c>
      <c r="M10" s="93">
        <f t="shared" si="0"/>
        <v>12.70078446021666</v>
      </c>
      <c r="N10" s="27">
        <f t="shared" si="4"/>
        <v>-172</v>
      </c>
      <c r="O10" s="41">
        <f t="shared" si="5"/>
        <v>-4.9423867130254875</v>
      </c>
      <c r="P10" s="147">
        <f>SUM(Q10:R10)</f>
        <v>0</v>
      </c>
      <c r="Q10" s="108">
        <f t="shared" si="8"/>
        <v>0</v>
      </c>
      <c r="R10" s="109">
        <f t="shared" si="8"/>
        <v>0</v>
      </c>
      <c r="S10" s="51" t="s">
        <v>76</v>
      </c>
      <c r="T10" s="125">
        <v>0</v>
      </c>
      <c r="U10" s="153">
        <v>0</v>
      </c>
      <c r="V10" s="125">
        <v>0</v>
      </c>
      <c r="W10" s="108" t="s">
        <v>67</v>
      </c>
      <c r="X10" s="83">
        <v>5</v>
      </c>
      <c r="Y10" s="108">
        <v>2</v>
      </c>
      <c r="Z10" s="109">
        <v>3</v>
      </c>
      <c r="AA10" s="111">
        <f>X10/(E10+X10)*1000</f>
        <v>18.18181818181818</v>
      </c>
      <c r="AB10" s="144">
        <f t="shared" si="1"/>
        <v>7.2727272727272725</v>
      </c>
      <c r="AC10" s="198">
        <f t="shared" si="2"/>
        <v>10.90909090909091</v>
      </c>
      <c r="AD10" s="109">
        <v>0</v>
      </c>
      <c r="AE10" s="153">
        <v>0</v>
      </c>
      <c r="AF10" s="123">
        <v>0</v>
      </c>
      <c r="AG10" s="77">
        <v>0</v>
      </c>
      <c r="AH10" s="124">
        <v>0</v>
      </c>
      <c r="AI10" s="114">
        <v>0</v>
      </c>
      <c r="AJ10" s="83">
        <v>165</v>
      </c>
      <c r="AK10" s="136">
        <f t="shared" si="6"/>
        <v>4.741243067727939</v>
      </c>
      <c r="AL10" s="62">
        <v>57</v>
      </c>
      <c r="AM10" s="137">
        <f t="shared" si="7"/>
        <v>1.63788396885147</v>
      </c>
      <c r="AN10" s="190">
        <v>1.55</v>
      </c>
    </row>
    <row r="11" spans="2:40" s="20" customFormat="1" ht="27.75" customHeight="1">
      <c r="B11" s="24">
        <v>11861</v>
      </c>
      <c r="C11" s="227" t="s">
        <v>6</v>
      </c>
      <c r="D11" s="228"/>
      <c r="E11" s="62">
        <v>76</v>
      </c>
      <c r="F11" s="76">
        <v>38</v>
      </c>
      <c r="G11" s="77">
        <v>38</v>
      </c>
      <c r="H11" s="78">
        <f t="shared" si="9"/>
        <v>6.407554169125706</v>
      </c>
      <c r="I11" s="79">
        <f>F11/G11*100</f>
        <v>100</v>
      </c>
      <c r="J11" s="11">
        <f>SUM(J12)</f>
        <v>202</v>
      </c>
      <c r="K11" s="61">
        <f>SUM(K12)</f>
        <v>99</v>
      </c>
      <c r="L11" s="62">
        <f>SUM(L12)</f>
        <v>103</v>
      </c>
      <c r="M11" s="93">
        <f t="shared" si="0"/>
        <v>17.030604502149902</v>
      </c>
      <c r="N11" s="27">
        <f t="shared" si="4"/>
        <v>-126</v>
      </c>
      <c r="O11" s="41">
        <f t="shared" si="5"/>
        <v>-10.623050333024198</v>
      </c>
      <c r="P11" s="147">
        <f>SUM(Q11:R11)</f>
        <v>0</v>
      </c>
      <c r="Q11" s="108">
        <f t="shared" si="8"/>
        <v>0</v>
      </c>
      <c r="R11" s="109">
        <f t="shared" si="8"/>
        <v>0</v>
      </c>
      <c r="S11" s="51" t="s">
        <v>76</v>
      </c>
      <c r="T11" s="125">
        <v>0</v>
      </c>
      <c r="U11" s="153">
        <v>0</v>
      </c>
      <c r="V11" s="125">
        <v>0</v>
      </c>
      <c r="W11" s="108" t="s">
        <v>67</v>
      </c>
      <c r="X11" s="83">
        <v>0</v>
      </c>
      <c r="Y11" s="108">
        <v>0</v>
      </c>
      <c r="Z11" s="109">
        <v>0</v>
      </c>
      <c r="AA11" s="76">
        <f>SUM(AA12)</f>
        <v>0</v>
      </c>
      <c r="AB11" s="153">
        <v>0</v>
      </c>
      <c r="AC11" s="257">
        <v>0</v>
      </c>
      <c r="AD11" s="123">
        <v>0</v>
      </c>
      <c r="AE11" s="153">
        <v>0</v>
      </c>
      <c r="AF11" s="123">
        <v>0</v>
      </c>
      <c r="AG11" s="77">
        <v>0</v>
      </c>
      <c r="AH11" s="124">
        <v>0</v>
      </c>
      <c r="AI11" s="114">
        <v>0</v>
      </c>
      <c r="AJ11" s="83">
        <v>39</v>
      </c>
      <c r="AK11" s="136">
        <f t="shared" si="6"/>
        <v>3.288087007840823</v>
      </c>
      <c r="AL11" s="62">
        <v>14</v>
      </c>
      <c r="AM11" s="137">
        <f t="shared" si="7"/>
        <v>1.1803389258915773</v>
      </c>
      <c r="AN11" s="190">
        <v>1.48</v>
      </c>
    </row>
    <row r="12" spans="1:40" s="20" customFormat="1" ht="27.75" customHeight="1">
      <c r="A12" s="20">
        <v>302</v>
      </c>
      <c r="B12" s="24">
        <v>11861</v>
      </c>
      <c r="C12" s="21"/>
      <c r="D12" s="19" t="s">
        <v>50</v>
      </c>
      <c r="E12" s="62">
        <v>76</v>
      </c>
      <c r="F12" s="76">
        <v>38</v>
      </c>
      <c r="G12" s="77">
        <v>38</v>
      </c>
      <c r="H12" s="78">
        <f t="shared" si="9"/>
        <v>6.407554169125706</v>
      </c>
      <c r="I12" s="79">
        <f t="shared" si="3"/>
        <v>100</v>
      </c>
      <c r="J12" s="11">
        <v>202</v>
      </c>
      <c r="K12" s="61">
        <v>99</v>
      </c>
      <c r="L12" s="62">
        <v>103</v>
      </c>
      <c r="M12" s="93">
        <f t="shared" si="0"/>
        <v>17.030604502149902</v>
      </c>
      <c r="N12" s="27">
        <f t="shared" si="4"/>
        <v>-126</v>
      </c>
      <c r="O12" s="41">
        <f t="shared" si="5"/>
        <v>-10.623050333024198</v>
      </c>
      <c r="P12" s="147">
        <v>0</v>
      </c>
      <c r="Q12" s="108">
        <v>0</v>
      </c>
      <c r="R12" s="109">
        <v>0</v>
      </c>
      <c r="S12" s="51" t="s">
        <v>76</v>
      </c>
      <c r="T12" s="125">
        <v>0</v>
      </c>
      <c r="U12" s="153">
        <v>0</v>
      </c>
      <c r="V12" s="125">
        <v>0</v>
      </c>
      <c r="W12" s="108" t="s">
        <v>67</v>
      </c>
      <c r="X12" s="83">
        <v>0</v>
      </c>
      <c r="Y12" s="108">
        <v>0</v>
      </c>
      <c r="Z12" s="109">
        <v>0</v>
      </c>
      <c r="AA12" s="251">
        <v>0</v>
      </c>
      <c r="AB12" s="153">
        <v>0</v>
      </c>
      <c r="AC12" s="257">
        <v>0</v>
      </c>
      <c r="AD12" s="123">
        <v>0</v>
      </c>
      <c r="AE12" s="153">
        <v>0</v>
      </c>
      <c r="AF12" s="123">
        <v>0</v>
      </c>
      <c r="AG12" s="77">
        <v>0</v>
      </c>
      <c r="AH12" s="124">
        <v>0</v>
      </c>
      <c r="AI12" s="114">
        <v>0</v>
      </c>
      <c r="AJ12" s="83">
        <v>39</v>
      </c>
      <c r="AK12" s="136">
        <f t="shared" si="6"/>
        <v>3.288087007840823</v>
      </c>
      <c r="AL12" s="62">
        <v>14</v>
      </c>
      <c r="AM12" s="137">
        <f t="shared" si="7"/>
        <v>1.1803389258915773</v>
      </c>
      <c r="AN12" s="190">
        <v>1.48</v>
      </c>
    </row>
    <row r="13" spans="2:40" s="20" customFormat="1" ht="27.75" customHeight="1">
      <c r="B13" s="24">
        <f>SUM(B14:B16)</f>
        <v>28377</v>
      </c>
      <c r="C13" s="227" t="s">
        <v>7</v>
      </c>
      <c r="D13" s="228"/>
      <c r="E13" s="62">
        <f>SUM(E14:E16)</f>
        <v>169</v>
      </c>
      <c r="F13" s="76">
        <f>SUM(F14:F16)</f>
        <v>86</v>
      </c>
      <c r="G13" s="77">
        <f>SUM(G14:G16)</f>
        <v>83</v>
      </c>
      <c r="H13" s="78">
        <f t="shared" si="9"/>
        <v>5.955527363710047</v>
      </c>
      <c r="I13" s="79">
        <f t="shared" si="3"/>
        <v>103.6144578313253</v>
      </c>
      <c r="J13" s="11">
        <f>SUM(J14:J16)</f>
        <v>446</v>
      </c>
      <c r="K13" s="61">
        <f>SUM(K14:K16)</f>
        <v>220</v>
      </c>
      <c r="L13" s="62">
        <f>SUM(L14:L16)</f>
        <v>226</v>
      </c>
      <c r="M13" s="93">
        <f t="shared" si="0"/>
        <v>15.716953871092787</v>
      </c>
      <c r="N13" s="27">
        <f t="shared" si="4"/>
        <v>-277</v>
      </c>
      <c r="O13" s="41">
        <f t="shared" si="5"/>
        <v>-9.76142650738274</v>
      </c>
      <c r="P13" s="83">
        <f>SUM(P14:P16)</f>
        <v>0</v>
      </c>
      <c r="Q13" s="76">
        <f>SUM(Q14:Q16)</f>
        <v>0</v>
      </c>
      <c r="R13" s="109">
        <f>SUM(R14:R16)</f>
        <v>0</v>
      </c>
      <c r="S13" s="51" t="s">
        <v>76</v>
      </c>
      <c r="T13" s="6">
        <v>0</v>
      </c>
      <c r="U13" s="152">
        <v>0</v>
      </c>
      <c r="V13" s="125">
        <v>0</v>
      </c>
      <c r="W13" s="108" t="s">
        <v>67</v>
      </c>
      <c r="X13" s="83">
        <v>0</v>
      </c>
      <c r="Y13" s="108">
        <v>0</v>
      </c>
      <c r="Z13" s="109">
        <v>0</v>
      </c>
      <c r="AA13" s="109">
        <v>0</v>
      </c>
      <c r="AB13" s="153">
        <v>0</v>
      </c>
      <c r="AC13" s="257">
        <v>0</v>
      </c>
      <c r="AD13" s="123">
        <f aca="true" t="shared" si="10" ref="AD13:AI13">SUM(AD14:AD16)</f>
        <v>0</v>
      </c>
      <c r="AE13" s="153">
        <f t="shared" si="10"/>
        <v>0</v>
      </c>
      <c r="AF13" s="123">
        <f t="shared" si="10"/>
        <v>0</v>
      </c>
      <c r="AG13" s="145">
        <f t="shared" si="10"/>
        <v>0</v>
      </c>
      <c r="AH13" s="162">
        <f t="shared" si="10"/>
        <v>0</v>
      </c>
      <c r="AI13" s="252">
        <f t="shared" si="10"/>
        <v>0</v>
      </c>
      <c r="AJ13" s="83">
        <f>SUM(AJ14:AJ16)</f>
        <v>94</v>
      </c>
      <c r="AK13" s="136">
        <f t="shared" si="6"/>
        <v>3.3125418472706767</v>
      </c>
      <c r="AL13" s="62">
        <f>SUM(AL14:AL16)</f>
        <v>34</v>
      </c>
      <c r="AM13" s="137">
        <f t="shared" si="7"/>
        <v>1.198153434119181</v>
      </c>
      <c r="AN13" s="190">
        <v>1.51</v>
      </c>
    </row>
    <row r="14" spans="1:40" s="20" customFormat="1" ht="27.75" customHeight="1">
      <c r="A14" s="20">
        <v>325</v>
      </c>
      <c r="B14" s="24">
        <v>3544</v>
      </c>
      <c r="C14" s="21"/>
      <c r="D14" s="19" t="s">
        <v>51</v>
      </c>
      <c r="E14" s="62">
        <v>7</v>
      </c>
      <c r="F14" s="76">
        <v>5</v>
      </c>
      <c r="G14" s="77">
        <v>2</v>
      </c>
      <c r="H14" s="78">
        <f t="shared" si="9"/>
        <v>1.9751693002257338</v>
      </c>
      <c r="I14" s="79">
        <f t="shared" si="3"/>
        <v>250</v>
      </c>
      <c r="J14" s="11">
        <v>69</v>
      </c>
      <c r="K14" s="76">
        <v>27</v>
      </c>
      <c r="L14" s="77">
        <v>42</v>
      </c>
      <c r="M14" s="93">
        <f t="shared" si="0"/>
        <v>19.469525959367942</v>
      </c>
      <c r="N14" s="27">
        <f t="shared" si="4"/>
        <v>-62</v>
      </c>
      <c r="O14" s="41">
        <f t="shared" si="5"/>
        <v>-17.494356659142213</v>
      </c>
      <c r="P14" s="83">
        <v>0</v>
      </c>
      <c r="Q14" s="76">
        <v>0</v>
      </c>
      <c r="R14" s="109">
        <v>0</v>
      </c>
      <c r="S14" s="51" t="s">
        <v>76</v>
      </c>
      <c r="T14" s="6">
        <v>0</v>
      </c>
      <c r="U14" s="152">
        <v>0</v>
      </c>
      <c r="V14" s="125">
        <v>0</v>
      </c>
      <c r="W14" s="108" t="s">
        <v>67</v>
      </c>
      <c r="X14" s="83">
        <v>0</v>
      </c>
      <c r="Y14" s="108">
        <v>0</v>
      </c>
      <c r="Z14" s="109">
        <v>0</v>
      </c>
      <c r="AA14" s="109">
        <v>0</v>
      </c>
      <c r="AB14" s="153">
        <v>0</v>
      </c>
      <c r="AC14" s="257">
        <v>0</v>
      </c>
      <c r="AD14" s="123">
        <v>0</v>
      </c>
      <c r="AE14" s="153">
        <v>0</v>
      </c>
      <c r="AF14" s="123">
        <v>0</v>
      </c>
      <c r="AG14" s="109">
        <v>0</v>
      </c>
      <c r="AH14" s="153">
        <v>0</v>
      </c>
      <c r="AI14" s="123">
        <v>0</v>
      </c>
      <c r="AJ14" s="83">
        <v>7</v>
      </c>
      <c r="AK14" s="136">
        <f t="shared" si="6"/>
        <v>1.9751693002257338</v>
      </c>
      <c r="AL14" s="62">
        <v>2</v>
      </c>
      <c r="AM14" s="137">
        <f t="shared" si="7"/>
        <v>0.564334085778781</v>
      </c>
      <c r="AN14" s="190">
        <v>0.57</v>
      </c>
    </row>
    <row r="15" spans="1:40" s="20" customFormat="1" ht="27.75" customHeight="1">
      <c r="A15" s="20">
        <v>328</v>
      </c>
      <c r="B15" s="24">
        <v>7309</v>
      </c>
      <c r="C15" s="21"/>
      <c r="D15" s="22" t="s">
        <v>52</v>
      </c>
      <c r="E15" s="62">
        <v>43</v>
      </c>
      <c r="F15" s="76">
        <v>25</v>
      </c>
      <c r="G15" s="77">
        <v>18</v>
      </c>
      <c r="H15" s="78">
        <f t="shared" si="9"/>
        <v>5.883157750718293</v>
      </c>
      <c r="I15" s="79">
        <f t="shared" si="3"/>
        <v>138.88888888888889</v>
      </c>
      <c r="J15" s="11">
        <v>127</v>
      </c>
      <c r="K15" s="76">
        <v>64</v>
      </c>
      <c r="L15" s="77">
        <v>63</v>
      </c>
      <c r="M15" s="93">
        <f t="shared" si="0"/>
        <v>17.37583800793542</v>
      </c>
      <c r="N15" s="27">
        <f t="shared" si="4"/>
        <v>-84</v>
      </c>
      <c r="O15" s="41">
        <f t="shared" si="5"/>
        <v>-11.49268025721713</v>
      </c>
      <c r="P15" s="147">
        <v>0</v>
      </c>
      <c r="Q15" s="108">
        <v>0</v>
      </c>
      <c r="R15" s="109">
        <v>0</v>
      </c>
      <c r="S15" s="51" t="s">
        <v>76</v>
      </c>
      <c r="T15" s="6">
        <v>0</v>
      </c>
      <c r="U15" s="153">
        <v>0</v>
      </c>
      <c r="V15" s="125">
        <v>0</v>
      </c>
      <c r="W15" s="108" t="s">
        <v>67</v>
      </c>
      <c r="X15" s="83">
        <v>0</v>
      </c>
      <c r="Y15" s="108">
        <v>0</v>
      </c>
      <c r="Z15" s="109">
        <v>0</v>
      </c>
      <c r="AA15" s="109">
        <v>0</v>
      </c>
      <c r="AB15" s="153">
        <v>0</v>
      </c>
      <c r="AC15" s="257">
        <v>0</v>
      </c>
      <c r="AD15" s="123">
        <v>0</v>
      </c>
      <c r="AE15" s="153">
        <v>0</v>
      </c>
      <c r="AF15" s="123">
        <v>0</v>
      </c>
      <c r="AG15" s="77">
        <v>0</v>
      </c>
      <c r="AH15" s="61">
        <v>0</v>
      </c>
      <c r="AI15" s="253">
        <v>0</v>
      </c>
      <c r="AJ15" s="83">
        <v>31</v>
      </c>
      <c r="AK15" s="136">
        <f t="shared" si="6"/>
        <v>4.24134628540156</v>
      </c>
      <c r="AL15" s="62">
        <v>9</v>
      </c>
      <c r="AM15" s="137">
        <f t="shared" si="7"/>
        <v>1.2313585989875495</v>
      </c>
      <c r="AN15" s="190">
        <v>1.62</v>
      </c>
    </row>
    <row r="16" spans="1:40" s="20" customFormat="1" ht="27.75" customHeight="1">
      <c r="A16" s="20">
        <v>329</v>
      </c>
      <c r="B16" s="24">
        <v>17524</v>
      </c>
      <c r="C16" s="21"/>
      <c r="D16" s="19" t="s">
        <v>30</v>
      </c>
      <c r="E16" s="62">
        <v>119</v>
      </c>
      <c r="F16" s="76">
        <v>56</v>
      </c>
      <c r="G16" s="77">
        <v>63</v>
      </c>
      <c r="H16" s="78">
        <f t="shared" si="9"/>
        <v>6.7906870577493725</v>
      </c>
      <c r="I16" s="79">
        <f t="shared" si="3"/>
        <v>88.88888888888889</v>
      </c>
      <c r="J16" s="11">
        <v>250</v>
      </c>
      <c r="K16" s="76">
        <v>129</v>
      </c>
      <c r="L16" s="77">
        <v>121</v>
      </c>
      <c r="M16" s="93">
        <f t="shared" si="0"/>
        <v>14.266149280986077</v>
      </c>
      <c r="N16" s="27">
        <f t="shared" si="4"/>
        <v>-131</v>
      </c>
      <c r="O16" s="41">
        <f t="shared" si="5"/>
        <v>-7.475462223236704</v>
      </c>
      <c r="P16" s="147">
        <v>0</v>
      </c>
      <c r="Q16" s="108">
        <v>0</v>
      </c>
      <c r="R16" s="109">
        <v>0</v>
      </c>
      <c r="S16" s="51" t="s">
        <v>76</v>
      </c>
      <c r="T16" s="6">
        <v>0</v>
      </c>
      <c r="U16" s="153">
        <v>0</v>
      </c>
      <c r="V16" s="125">
        <v>0</v>
      </c>
      <c r="W16" s="108" t="s">
        <v>67</v>
      </c>
      <c r="X16" s="83">
        <v>0</v>
      </c>
      <c r="Y16" s="108">
        <v>0</v>
      </c>
      <c r="Z16" s="109">
        <v>0</v>
      </c>
      <c r="AA16" s="109">
        <v>0</v>
      </c>
      <c r="AB16" s="153">
        <v>0</v>
      </c>
      <c r="AC16" s="257">
        <v>0</v>
      </c>
      <c r="AD16" s="123">
        <v>0</v>
      </c>
      <c r="AE16" s="153">
        <v>0</v>
      </c>
      <c r="AF16" s="123">
        <v>0</v>
      </c>
      <c r="AG16" s="77">
        <v>0</v>
      </c>
      <c r="AH16" s="61">
        <v>0</v>
      </c>
      <c r="AI16" s="253">
        <v>0</v>
      </c>
      <c r="AJ16" s="83">
        <v>56</v>
      </c>
      <c r="AK16" s="136">
        <f t="shared" si="6"/>
        <v>3.195617438940881</v>
      </c>
      <c r="AL16" s="62">
        <v>23</v>
      </c>
      <c r="AM16" s="137">
        <f t="shared" si="7"/>
        <v>1.312485733850719</v>
      </c>
      <c r="AN16" s="190">
        <v>1.61</v>
      </c>
    </row>
    <row r="17" spans="2:40" s="20" customFormat="1" ht="27.75" customHeight="1">
      <c r="B17" s="24">
        <f>SUM(B18:B21)</f>
        <v>56382</v>
      </c>
      <c r="C17" s="227" t="s">
        <v>8</v>
      </c>
      <c r="D17" s="228"/>
      <c r="E17" s="62">
        <f>SUM(E18:E21)</f>
        <v>422</v>
      </c>
      <c r="F17" s="76">
        <f>SUM(F18:F21)</f>
        <v>203</v>
      </c>
      <c r="G17" s="77">
        <f>SUM(G18:G21)</f>
        <v>219</v>
      </c>
      <c r="H17" s="78">
        <f t="shared" si="9"/>
        <v>7.484658224255968</v>
      </c>
      <c r="I17" s="79">
        <f t="shared" si="3"/>
        <v>92.69406392694064</v>
      </c>
      <c r="J17" s="11">
        <f>SUM(J18:J21)</f>
        <v>864</v>
      </c>
      <c r="K17" s="76">
        <f>SUM(K18:K21)</f>
        <v>449</v>
      </c>
      <c r="L17" s="77">
        <f>SUM(L18:L21)</f>
        <v>415</v>
      </c>
      <c r="M17" s="93">
        <f t="shared" si="0"/>
        <v>15.324039587102266</v>
      </c>
      <c r="N17" s="27">
        <f t="shared" si="4"/>
        <v>-442</v>
      </c>
      <c r="O17" s="41">
        <f t="shared" si="5"/>
        <v>-7.839381362846299</v>
      </c>
      <c r="P17" s="147">
        <f>SUM(P18:P21)</f>
        <v>2</v>
      </c>
      <c r="Q17" s="108">
        <f>SUM(Q18:Q21)</f>
        <v>1</v>
      </c>
      <c r="R17" s="109">
        <f>SUM(R18:R21)</f>
        <v>1</v>
      </c>
      <c r="S17" s="51">
        <f>P17/E17*1000</f>
        <v>4.739336492890995</v>
      </c>
      <c r="T17" s="6">
        <f>SUM(T18:T21)</f>
        <v>1</v>
      </c>
      <c r="U17" s="153">
        <f>SUM(U18:U21)</f>
        <v>0</v>
      </c>
      <c r="V17" s="125">
        <f>SUM(V18:V21)</f>
        <v>1</v>
      </c>
      <c r="W17" s="196">
        <f>T17/E17*1000</f>
        <v>2.3696682464454977</v>
      </c>
      <c r="X17" s="83">
        <f>SUM(X18:X21)</f>
        <v>10</v>
      </c>
      <c r="Y17" s="108">
        <f>SUM(Y18:Y21)</f>
        <v>5</v>
      </c>
      <c r="Z17" s="109">
        <f>SUM(Z18:Z21)</f>
        <v>5</v>
      </c>
      <c r="AA17" s="111">
        <f aca="true" t="shared" si="11" ref="AA13:AA36">X17/(E17+X17)*1000</f>
        <v>23.148148148148145</v>
      </c>
      <c r="AB17" s="144">
        <f>Y17/(X17+E17)*1000</f>
        <v>11.574074074074073</v>
      </c>
      <c r="AC17" s="113">
        <f>Z17/(X17+E17)*1000</f>
        <v>11.574074074074073</v>
      </c>
      <c r="AD17" s="123">
        <f>SUM(AD18:AD21)</f>
        <v>1</v>
      </c>
      <c r="AE17" s="153">
        <f>SUM(AE18:AE21)</f>
        <v>0</v>
      </c>
      <c r="AF17" s="123">
        <f>SUM(AF18:AF21)</f>
        <v>1</v>
      </c>
      <c r="AG17" s="112">
        <f>AD17/(AE17+E17)*1000</f>
        <v>2.3696682464454977</v>
      </c>
      <c r="AH17" s="153">
        <v>0</v>
      </c>
      <c r="AI17" s="254">
        <f>AF17/E17*1000</f>
        <v>2.3696682464454977</v>
      </c>
      <c r="AJ17" s="83">
        <f>SUM(AJ18:AJ21)</f>
        <v>217</v>
      </c>
      <c r="AK17" s="136">
        <f t="shared" si="6"/>
        <v>3.848746053705083</v>
      </c>
      <c r="AL17" s="62">
        <f>SUM(AL18:AL21)</f>
        <v>83</v>
      </c>
      <c r="AM17" s="137">
        <f t="shared" si="7"/>
        <v>1.4721010251498705</v>
      </c>
      <c r="AN17" s="190">
        <v>1.71</v>
      </c>
    </row>
    <row r="18" spans="1:40" s="20" customFormat="1" ht="27.75" customHeight="1">
      <c r="A18" s="20">
        <v>364</v>
      </c>
      <c r="B18" s="24">
        <v>6727</v>
      </c>
      <c r="C18" s="21"/>
      <c r="D18" s="19" t="s">
        <v>53</v>
      </c>
      <c r="E18" s="62">
        <v>42</v>
      </c>
      <c r="F18" s="76">
        <v>18</v>
      </c>
      <c r="G18" s="77">
        <v>24</v>
      </c>
      <c r="H18" s="78">
        <f t="shared" si="9"/>
        <v>6.243496357960457</v>
      </c>
      <c r="I18" s="79">
        <f t="shared" si="3"/>
        <v>75</v>
      </c>
      <c r="J18" s="11">
        <v>122</v>
      </c>
      <c r="K18" s="76">
        <v>64</v>
      </c>
      <c r="L18" s="77">
        <v>58</v>
      </c>
      <c r="M18" s="93">
        <f t="shared" si="0"/>
        <v>18.135870373123236</v>
      </c>
      <c r="N18" s="27">
        <f t="shared" si="4"/>
        <v>-80</v>
      </c>
      <c r="O18" s="41">
        <f t="shared" si="5"/>
        <v>-11.892374015162776</v>
      </c>
      <c r="P18" s="147">
        <v>0</v>
      </c>
      <c r="Q18" s="108">
        <v>0</v>
      </c>
      <c r="R18" s="109">
        <v>0</v>
      </c>
      <c r="S18" s="51" t="s">
        <v>76</v>
      </c>
      <c r="T18" s="6">
        <v>0</v>
      </c>
      <c r="U18" s="153">
        <v>0</v>
      </c>
      <c r="V18" s="125">
        <v>0</v>
      </c>
      <c r="W18" s="108" t="s">
        <v>67</v>
      </c>
      <c r="X18" s="83">
        <v>1</v>
      </c>
      <c r="Y18" s="108">
        <v>0</v>
      </c>
      <c r="Z18" s="109">
        <v>1</v>
      </c>
      <c r="AA18" s="111">
        <f t="shared" si="11"/>
        <v>23.25581395348837</v>
      </c>
      <c r="AB18" s="153">
        <v>0</v>
      </c>
      <c r="AC18" s="113">
        <f aca="true" t="shared" si="12" ref="AC18:AC30">Z18/(X18+E18)*1000</f>
        <v>23.25581395348837</v>
      </c>
      <c r="AD18" s="123">
        <v>0</v>
      </c>
      <c r="AE18" s="153">
        <v>0</v>
      </c>
      <c r="AF18" s="123">
        <v>0</v>
      </c>
      <c r="AG18" s="111"/>
      <c r="AH18" s="61">
        <v>0</v>
      </c>
      <c r="AI18" s="254">
        <f>AF18/E18*1000</f>
        <v>0</v>
      </c>
      <c r="AJ18" s="83">
        <v>30</v>
      </c>
      <c r="AK18" s="136">
        <f t="shared" si="6"/>
        <v>4.4596402556860415</v>
      </c>
      <c r="AL18" s="62">
        <v>9</v>
      </c>
      <c r="AM18" s="137">
        <f t="shared" si="7"/>
        <v>1.3378920767058122</v>
      </c>
      <c r="AN18" s="190">
        <v>1.48</v>
      </c>
    </row>
    <row r="19" spans="1:40" s="20" customFormat="1" ht="27.75" customHeight="1">
      <c r="A19" s="20">
        <v>370</v>
      </c>
      <c r="B19" s="24">
        <v>16795</v>
      </c>
      <c r="C19" s="21"/>
      <c r="D19" s="19" t="s">
        <v>54</v>
      </c>
      <c r="E19" s="62">
        <v>159</v>
      </c>
      <c r="F19" s="76">
        <v>79</v>
      </c>
      <c r="G19" s="77">
        <v>80</v>
      </c>
      <c r="H19" s="78">
        <f t="shared" si="9"/>
        <v>9.467103304554927</v>
      </c>
      <c r="I19" s="79">
        <f t="shared" si="3"/>
        <v>98.75</v>
      </c>
      <c r="J19" s="11">
        <v>242</v>
      </c>
      <c r="K19" s="76">
        <v>124</v>
      </c>
      <c r="L19" s="77">
        <v>118</v>
      </c>
      <c r="M19" s="93">
        <f t="shared" si="0"/>
        <v>14.409050312593035</v>
      </c>
      <c r="N19" s="27">
        <f t="shared" si="4"/>
        <v>-83</v>
      </c>
      <c r="O19" s="41">
        <f t="shared" si="5"/>
        <v>-4.941947008038107</v>
      </c>
      <c r="P19" s="147">
        <v>1</v>
      </c>
      <c r="Q19" s="108">
        <v>1</v>
      </c>
      <c r="R19" s="109"/>
      <c r="S19" s="51">
        <f>P19/E19*1000</f>
        <v>6.289308176100629</v>
      </c>
      <c r="T19" s="6">
        <v>0</v>
      </c>
      <c r="U19" s="153">
        <v>0</v>
      </c>
      <c r="V19" s="125">
        <v>0</v>
      </c>
      <c r="W19" s="108" t="s">
        <v>67</v>
      </c>
      <c r="X19" s="83">
        <v>5</v>
      </c>
      <c r="Y19" s="108">
        <v>3</v>
      </c>
      <c r="Z19" s="109">
        <v>2</v>
      </c>
      <c r="AA19" s="111">
        <f t="shared" si="11"/>
        <v>30.48780487804878</v>
      </c>
      <c r="AB19" s="144">
        <f aca="true" t="shared" si="13" ref="AB18:AB30">Y19/(X19+E19)*1000</f>
        <v>18.29268292682927</v>
      </c>
      <c r="AC19" s="113">
        <f t="shared" si="12"/>
        <v>12.195121951219512</v>
      </c>
      <c r="AD19" s="123">
        <v>0</v>
      </c>
      <c r="AE19" s="153">
        <v>0</v>
      </c>
      <c r="AF19" s="123">
        <v>0</v>
      </c>
      <c r="AG19" s="112"/>
      <c r="AH19" s="61">
        <v>0</v>
      </c>
      <c r="AI19" s="254">
        <f>AF19/E19*1000</f>
        <v>0</v>
      </c>
      <c r="AJ19" s="83">
        <v>59</v>
      </c>
      <c r="AK19" s="136">
        <f t="shared" si="6"/>
        <v>3.5129502828222687</v>
      </c>
      <c r="AL19" s="62">
        <v>32</v>
      </c>
      <c r="AM19" s="137">
        <f t="shared" si="7"/>
        <v>1.9053289669544506</v>
      </c>
      <c r="AN19" s="190">
        <v>2.06</v>
      </c>
    </row>
    <row r="20" spans="1:40" s="20" customFormat="1" ht="27.75" customHeight="1">
      <c r="A20" s="20">
        <v>371</v>
      </c>
      <c r="B20" s="24">
        <v>17861</v>
      </c>
      <c r="C20" s="21"/>
      <c r="D20" s="19" t="s">
        <v>55</v>
      </c>
      <c r="E20" s="62">
        <v>117</v>
      </c>
      <c r="F20" s="76">
        <v>55</v>
      </c>
      <c r="G20" s="77">
        <v>62</v>
      </c>
      <c r="H20" s="78">
        <f t="shared" si="9"/>
        <v>6.550585073624098</v>
      </c>
      <c r="I20" s="79">
        <f t="shared" si="3"/>
        <v>88.70967741935483</v>
      </c>
      <c r="J20" s="11">
        <v>303</v>
      </c>
      <c r="K20" s="76">
        <v>157</v>
      </c>
      <c r="L20" s="77">
        <v>146</v>
      </c>
      <c r="M20" s="93">
        <f t="shared" si="0"/>
        <v>16.964335703488047</v>
      </c>
      <c r="N20" s="27">
        <f t="shared" si="4"/>
        <v>-186</v>
      </c>
      <c r="O20" s="41">
        <f t="shared" si="5"/>
        <v>-10.413750629863948</v>
      </c>
      <c r="P20" s="147">
        <v>1</v>
      </c>
      <c r="Q20" s="108"/>
      <c r="R20" s="109">
        <v>1</v>
      </c>
      <c r="S20" s="51">
        <f>P20/E20*1000</f>
        <v>8.547008547008549</v>
      </c>
      <c r="T20" s="6">
        <v>1</v>
      </c>
      <c r="U20" s="153">
        <v>0</v>
      </c>
      <c r="V20" s="125">
        <v>1</v>
      </c>
      <c r="W20" s="196">
        <f>T20/E20*1000</f>
        <v>8.547008547008549</v>
      </c>
      <c r="X20" s="83">
        <v>2</v>
      </c>
      <c r="Y20" s="108">
        <v>0</v>
      </c>
      <c r="Z20" s="109">
        <v>2</v>
      </c>
      <c r="AA20" s="111">
        <f t="shared" si="11"/>
        <v>16.80672268907563</v>
      </c>
      <c r="AB20" s="153">
        <v>0</v>
      </c>
      <c r="AC20" s="113">
        <f t="shared" si="12"/>
        <v>16.80672268907563</v>
      </c>
      <c r="AD20" s="123">
        <v>1</v>
      </c>
      <c r="AE20" s="153"/>
      <c r="AF20" s="123">
        <v>1</v>
      </c>
      <c r="AG20" s="112">
        <f>AD20/(AE20+E20)*1000</f>
        <v>8.547008547008549</v>
      </c>
      <c r="AH20" s="61">
        <v>0</v>
      </c>
      <c r="AI20" s="254">
        <f>AF20/E20*1000</f>
        <v>8.547008547008549</v>
      </c>
      <c r="AJ20" s="83">
        <v>72</v>
      </c>
      <c r="AK20" s="136">
        <f t="shared" si="6"/>
        <v>4.031129276076367</v>
      </c>
      <c r="AL20" s="62">
        <v>20</v>
      </c>
      <c r="AM20" s="137">
        <f t="shared" si="7"/>
        <v>1.1197581322434353</v>
      </c>
      <c r="AN20" s="190">
        <v>1.59</v>
      </c>
    </row>
    <row r="21" spans="1:40" s="20" customFormat="1" ht="27.75" customHeight="1">
      <c r="A21" s="20">
        <v>372</v>
      </c>
      <c r="B21" s="24">
        <v>14999</v>
      </c>
      <c r="C21" s="21"/>
      <c r="D21" s="19" t="s">
        <v>31</v>
      </c>
      <c r="E21" s="62">
        <v>104</v>
      </c>
      <c r="F21" s="76">
        <v>51</v>
      </c>
      <c r="G21" s="77">
        <v>53</v>
      </c>
      <c r="H21" s="78">
        <f t="shared" si="9"/>
        <v>6.933795586372425</v>
      </c>
      <c r="I21" s="79">
        <f t="shared" si="3"/>
        <v>96.22641509433963</v>
      </c>
      <c r="J21" s="11">
        <v>197</v>
      </c>
      <c r="K21" s="76">
        <v>104</v>
      </c>
      <c r="L21" s="77">
        <v>93</v>
      </c>
      <c r="M21" s="93">
        <f t="shared" si="0"/>
        <v>13.13420894726315</v>
      </c>
      <c r="N21" s="27">
        <f t="shared" si="4"/>
        <v>-93</v>
      </c>
      <c r="O21" s="41">
        <f t="shared" si="5"/>
        <v>-6.200413360890726</v>
      </c>
      <c r="P21" s="147">
        <v>0</v>
      </c>
      <c r="Q21" s="108">
        <v>0</v>
      </c>
      <c r="R21" s="109">
        <v>0</v>
      </c>
      <c r="S21" s="146" t="s">
        <v>67</v>
      </c>
      <c r="T21" s="6">
        <v>0</v>
      </c>
      <c r="U21" s="153">
        <v>0</v>
      </c>
      <c r="V21" s="125">
        <v>0</v>
      </c>
      <c r="W21" s="108" t="s">
        <v>67</v>
      </c>
      <c r="X21" s="83">
        <v>2</v>
      </c>
      <c r="Y21" s="108">
        <v>2</v>
      </c>
      <c r="Z21" s="109">
        <v>0</v>
      </c>
      <c r="AA21" s="111">
        <f t="shared" si="11"/>
        <v>18.867924528301884</v>
      </c>
      <c r="AB21" s="112">
        <f t="shared" si="13"/>
        <v>18.867924528301884</v>
      </c>
      <c r="AC21" s="257">
        <v>0</v>
      </c>
      <c r="AD21" s="123">
        <v>0</v>
      </c>
      <c r="AE21" s="153">
        <v>0</v>
      </c>
      <c r="AF21" s="123">
        <v>0</v>
      </c>
      <c r="AG21" s="109">
        <v>0</v>
      </c>
      <c r="AH21" s="153">
        <v>0</v>
      </c>
      <c r="AI21" s="253">
        <v>0</v>
      </c>
      <c r="AJ21" s="83">
        <v>56</v>
      </c>
      <c r="AK21" s="136">
        <f t="shared" si="6"/>
        <v>3.733582238815921</v>
      </c>
      <c r="AL21" s="62">
        <v>22</v>
      </c>
      <c r="AM21" s="137">
        <f t="shared" si="7"/>
        <v>1.4667644509633977</v>
      </c>
      <c r="AN21" s="190">
        <v>1.53</v>
      </c>
    </row>
    <row r="22" spans="2:40" s="20" customFormat="1" ht="27.75" customHeight="1">
      <c r="B22" s="24">
        <f>SUM(B23:B26)</f>
        <v>42642</v>
      </c>
      <c r="C22" s="227" t="s">
        <v>9</v>
      </c>
      <c r="D22" s="228"/>
      <c r="E22" s="62">
        <f>SUM(E23:E26)</f>
        <v>276</v>
      </c>
      <c r="F22" s="76">
        <f>SUM(F23:F26)</f>
        <v>131</v>
      </c>
      <c r="G22" s="77">
        <f>SUM(G23:G26)</f>
        <v>145</v>
      </c>
      <c r="H22" s="78">
        <f t="shared" si="9"/>
        <v>6.472491909385114</v>
      </c>
      <c r="I22" s="79">
        <f t="shared" si="3"/>
        <v>90.3448275862069</v>
      </c>
      <c r="J22" s="11">
        <f>SUM(J23:J26)</f>
        <v>678</v>
      </c>
      <c r="K22" s="61">
        <f>SUM(K23:K26)</f>
        <v>340</v>
      </c>
      <c r="L22" s="62">
        <f>SUM(L23:L26)</f>
        <v>338</v>
      </c>
      <c r="M22" s="93">
        <f t="shared" si="0"/>
        <v>15.899817081750388</v>
      </c>
      <c r="N22" s="27">
        <f t="shared" si="4"/>
        <v>-402</v>
      </c>
      <c r="O22" s="41">
        <f t="shared" si="5"/>
        <v>-9.427325172365274</v>
      </c>
      <c r="P22" s="83">
        <f>SUM(P23:P26)</f>
        <v>0</v>
      </c>
      <c r="Q22" s="76">
        <f>SUM(Q23:Q26)</f>
        <v>0</v>
      </c>
      <c r="R22" s="77">
        <f>SUM(R23:R26)</f>
        <v>0</v>
      </c>
      <c r="S22" s="146" t="s">
        <v>67</v>
      </c>
      <c r="T22" s="6">
        <v>0</v>
      </c>
      <c r="U22" s="153">
        <v>0</v>
      </c>
      <c r="V22" s="125">
        <v>0</v>
      </c>
      <c r="W22" s="108" t="s">
        <v>67</v>
      </c>
      <c r="X22" s="83">
        <v>4</v>
      </c>
      <c r="Y22" s="108">
        <v>2</v>
      </c>
      <c r="Z22" s="109">
        <v>2</v>
      </c>
      <c r="AA22" s="111">
        <f t="shared" si="11"/>
        <v>14.285714285714285</v>
      </c>
      <c r="AB22" s="112">
        <f t="shared" si="13"/>
        <v>7.142857142857142</v>
      </c>
      <c r="AC22" s="113">
        <f t="shared" si="12"/>
        <v>7.142857142857142</v>
      </c>
      <c r="AD22" s="123">
        <f>SUM(AD23:AD26)</f>
        <v>0</v>
      </c>
      <c r="AE22" s="153">
        <f>SUM(AE23:AE26)</f>
        <v>0</v>
      </c>
      <c r="AF22" s="123">
        <f>SUM(AF23:AF26)</f>
        <v>0</v>
      </c>
      <c r="AG22" s="77">
        <v>0</v>
      </c>
      <c r="AH22" s="61">
        <v>0</v>
      </c>
      <c r="AI22" s="253">
        <f>AF22/E22*1000</f>
        <v>0</v>
      </c>
      <c r="AJ22" s="83">
        <f>SUM(AJ23:AJ26)</f>
        <v>170</v>
      </c>
      <c r="AK22" s="136">
        <f t="shared" si="6"/>
        <v>3.986679799258946</v>
      </c>
      <c r="AL22" s="62">
        <f>SUM(AL23:AL26)</f>
        <v>75</v>
      </c>
      <c r="AM22" s="137">
        <f t="shared" si="7"/>
        <v>1.7588293232024765</v>
      </c>
      <c r="AN22" s="190">
        <v>1.64</v>
      </c>
    </row>
    <row r="23" spans="1:40" s="20" customFormat="1" ht="27.75" customHeight="1">
      <c r="A23" s="20">
        <v>384</v>
      </c>
      <c r="B23" s="24">
        <v>3432</v>
      </c>
      <c r="C23" s="21"/>
      <c r="D23" s="19" t="s">
        <v>56</v>
      </c>
      <c r="E23" s="62">
        <v>45</v>
      </c>
      <c r="F23" s="76">
        <v>16</v>
      </c>
      <c r="G23" s="77">
        <v>29</v>
      </c>
      <c r="H23" s="78">
        <f t="shared" si="9"/>
        <v>13.111888111888112</v>
      </c>
      <c r="I23" s="79">
        <f t="shared" si="3"/>
        <v>55.172413793103445</v>
      </c>
      <c r="J23" s="11">
        <v>29</v>
      </c>
      <c r="K23" s="61">
        <v>17</v>
      </c>
      <c r="L23" s="62">
        <v>12</v>
      </c>
      <c r="M23" s="93">
        <f t="shared" si="0"/>
        <v>8.44988344988345</v>
      </c>
      <c r="N23" s="27">
        <f t="shared" si="4"/>
        <v>16</v>
      </c>
      <c r="O23" s="41">
        <f t="shared" si="5"/>
        <v>4.662004662004662</v>
      </c>
      <c r="P23" s="147">
        <v>0</v>
      </c>
      <c r="Q23" s="108">
        <v>0</v>
      </c>
      <c r="R23" s="109">
        <v>0</v>
      </c>
      <c r="S23" s="146" t="s">
        <v>67</v>
      </c>
      <c r="T23" s="6">
        <v>0</v>
      </c>
      <c r="U23" s="153">
        <v>0</v>
      </c>
      <c r="V23" s="125">
        <v>0</v>
      </c>
      <c r="W23" s="108" t="s">
        <v>67</v>
      </c>
      <c r="X23" s="83">
        <v>1</v>
      </c>
      <c r="Y23" s="108">
        <v>0</v>
      </c>
      <c r="Z23" s="109">
        <v>1</v>
      </c>
      <c r="AA23" s="111">
        <f t="shared" si="11"/>
        <v>21.73913043478261</v>
      </c>
      <c r="AB23" s="255">
        <v>0</v>
      </c>
      <c r="AC23" s="113">
        <f t="shared" si="12"/>
        <v>21.73913043478261</v>
      </c>
      <c r="AD23" s="109">
        <v>0</v>
      </c>
      <c r="AE23" s="153">
        <v>0</v>
      </c>
      <c r="AF23" s="123">
        <v>0</v>
      </c>
      <c r="AG23" s="77">
        <v>0</v>
      </c>
      <c r="AH23" s="124">
        <v>0</v>
      </c>
      <c r="AI23" s="114">
        <v>0</v>
      </c>
      <c r="AJ23" s="83">
        <v>18</v>
      </c>
      <c r="AK23" s="136">
        <f t="shared" si="6"/>
        <v>5.244755244755245</v>
      </c>
      <c r="AL23" s="62">
        <v>10</v>
      </c>
      <c r="AM23" s="137">
        <f t="shared" si="7"/>
        <v>2.913752913752914</v>
      </c>
      <c r="AN23" s="190">
        <v>2.48</v>
      </c>
    </row>
    <row r="24" spans="1:40" s="20" customFormat="1" ht="27.75" customHeight="1">
      <c r="A24" s="20">
        <v>386</v>
      </c>
      <c r="B24" s="24">
        <v>16757</v>
      </c>
      <c r="C24" s="21"/>
      <c r="D24" s="19" t="s">
        <v>33</v>
      </c>
      <c r="E24" s="62">
        <v>99</v>
      </c>
      <c r="F24" s="76">
        <v>51</v>
      </c>
      <c r="G24" s="77">
        <v>48</v>
      </c>
      <c r="H24" s="78">
        <f t="shared" si="9"/>
        <v>5.907978755147102</v>
      </c>
      <c r="I24" s="79">
        <f t="shared" si="3"/>
        <v>106.25</v>
      </c>
      <c r="J24" s="11">
        <v>290</v>
      </c>
      <c r="K24" s="61">
        <v>139</v>
      </c>
      <c r="L24" s="62">
        <v>151</v>
      </c>
      <c r="M24" s="93">
        <f t="shared" si="0"/>
        <v>17.30620039386525</v>
      </c>
      <c r="N24" s="27">
        <f t="shared" si="4"/>
        <v>-191</v>
      </c>
      <c r="O24" s="41">
        <f t="shared" si="5"/>
        <v>-11.398221638718148</v>
      </c>
      <c r="P24" s="147">
        <v>0</v>
      </c>
      <c r="Q24" s="108">
        <v>0</v>
      </c>
      <c r="R24" s="109">
        <v>0</v>
      </c>
      <c r="S24" s="146" t="s">
        <v>67</v>
      </c>
      <c r="T24" s="6">
        <v>0</v>
      </c>
      <c r="U24" s="153">
        <v>0</v>
      </c>
      <c r="V24" s="125">
        <v>0</v>
      </c>
      <c r="W24" s="108" t="s">
        <v>67</v>
      </c>
      <c r="X24" s="83">
        <v>2</v>
      </c>
      <c r="Y24" s="108">
        <v>2</v>
      </c>
      <c r="Z24" s="109">
        <v>0</v>
      </c>
      <c r="AA24" s="111">
        <f t="shared" si="11"/>
        <v>19.801980198019802</v>
      </c>
      <c r="AB24" s="112">
        <f t="shared" si="13"/>
        <v>19.801980198019802</v>
      </c>
      <c r="AC24" s="255">
        <v>0</v>
      </c>
      <c r="AD24" s="147">
        <v>0</v>
      </c>
      <c r="AE24" s="153">
        <v>0</v>
      </c>
      <c r="AF24" s="123">
        <v>0</v>
      </c>
      <c r="AG24" s="77">
        <v>0</v>
      </c>
      <c r="AH24" s="61">
        <v>0</v>
      </c>
      <c r="AI24" s="114">
        <v>0</v>
      </c>
      <c r="AJ24" s="83">
        <v>79</v>
      </c>
      <c r="AK24" s="136">
        <f t="shared" si="6"/>
        <v>4.714447693501223</v>
      </c>
      <c r="AL24" s="62">
        <v>28</v>
      </c>
      <c r="AM24" s="137">
        <f t="shared" si="7"/>
        <v>1.6709434863042312</v>
      </c>
      <c r="AN24" s="190">
        <v>1.52</v>
      </c>
    </row>
    <row r="25" spans="1:40" s="20" customFormat="1" ht="27.75" customHeight="1">
      <c r="A25" s="20">
        <v>389</v>
      </c>
      <c r="B25" s="24">
        <v>11254</v>
      </c>
      <c r="C25" s="21"/>
      <c r="D25" s="19" t="s">
        <v>57</v>
      </c>
      <c r="E25" s="62">
        <v>65</v>
      </c>
      <c r="F25" s="76">
        <v>36</v>
      </c>
      <c r="G25" s="77">
        <v>29</v>
      </c>
      <c r="H25" s="78">
        <f t="shared" si="9"/>
        <v>5.775724186955749</v>
      </c>
      <c r="I25" s="79">
        <f t="shared" si="3"/>
        <v>124.13793103448276</v>
      </c>
      <c r="J25" s="11">
        <v>192</v>
      </c>
      <c r="K25" s="61">
        <v>98</v>
      </c>
      <c r="L25" s="62">
        <v>94</v>
      </c>
      <c r="M25" s="93">
        <f t="shared" si="0"/>
        <v>17.060600675315445</v>
      </c>
      <c r="N25" s="27">
        <f t="shared" si="4"/>
        <v>-127</v>
      </c>
      <c r="O25" s="41">
        <f t="shared" si="5"/>
        <v>-11.284876488359695</v>
      </c>
      <c r="P25" s="83">
        <v>0</v>
      </c>
      <c r="Q25" s="76">
        <v>0</v>
      </c>
      <c r="R25" s="109">
        <v>0</v>
      </c>
      <c r="S25" s="146" t="s">
        <v>67</v>
      </c>
      <c r="T25" s="6">
        <v>0</v>
      </c>
      <c r="U25" s="153">
        <v>0</v>
      </c>
      <c r="V25" s="125">
        <v>0</v>
      </c>
      <c r="W25" s="108" t="s">
        <v>67</v>
      </c>
      <c r="X25" s="83">
        <v>1</v>
      </c>
      <c r="Y25" s="108">
        <v>0</v>
      </c>
      <c r="Z25" s="109">
        <v>1</v>
      </c>
      <c r="AA25" s="111">
        <f t="shared" si="11"/>
        <v>15.151515151515152</v>
      </c>
      <c r="AB25" s="153">
        <v>0</v>
      </c>
      <c r="AC25" s="198">
        <f t="shared" si="12"/>
        <v>15.151515151515152</v>
      </c>
      <c r="AD25" s="109">
        <v>0</v>
      </c>
      <c r="AE25" s="153">
        <v>0</v>
      </c>
      <c r="AF25" s="123">
        <v>0</v>
      </c>
      <c r="AG25" s="77">
        <v>0</v>
      </c>
      <c r="AH25" s="61">
        <v>0</v>
      </c>
      <c r="AI25" s="114">
        <v>0</v>
      </c>
      <c r="AJ25" s="83">
        <v>29</v>
      </c>
      <c r="AK25" s="136">
        <f t="shared" si="6"/>
        <v>2.5768615603341036</v>
      </c>
      <c r="AL25" s="62">
        <v>17</v>
      </c>
      <c r="AM25" s="137">
        <f t="shared" si="7"/>
        <v>1.5105740181268883</v>
      </c>
      <c r="AN25" s="190">
        <v>1.44</v>
      </c>
    </row>
    <row r="26" spans="1:40" s="20" customFormat="1" ht="27.75" customHeight="1">
      <c r="A26" s="20">
        <v>390</v>
      </c>
      <c r="B26" s="24">
        <v>11199</v>
      </c>
      <c r="C26" s="21"/>
      <c r="D26" s="19" t="s">
        <v>32</v>
      </c>
      <c r="E26" s="62">
        <v>67</v>
      </c>
      <c r="F26" s="76">
        <v>28</v>
      </c>
      <c r="G26" s="77">
        <v>39</v>
      </c>
      <c r="H26" s="78">
        <f t="shared" si="9"/>
        <v>5.982677024734351</v>
      </c>
      <c r="I26" s="79">
        <f t="shared" si="3"/>
        <v>71.7948717948718</v>
      </c>
      <c r="J26" s="11">
        <v>167</v>
      </c>
      <c r="K26" s="61">
        <v>86</v>
      </c>
      <c r="L26" s="62">
        <v>81</v>
      </c>
      <c r="M26" s="93">
        <f t="shared" si="0"/>
        <v>14.912045718367711</v>
      </c>
      <c r="N26" s="27">
        <f t="shared" si="4"/>
        <v>-100</v>
      </c>
      <c r="O26" s="41">
        <f t="shared" si="5"/>
        <v>-8.92936869363336</v>
      </c>
      <c r="P26" s="83">
        <v>0</v>
      </c>
      <c r="Q26" s="108">
        <v>0</v>
      </c>
      <c r="R26" s="77">
        <v>0</v>
      </c>
      <c r="S26" s="146" t="s">
        <v>67</v>
      </c>
      <c r="T26" s="6">
        <v>0</v>
      </c>
      <c r="U26" s="153">
        <v>0</v>
      </c>
      <c r="V26" s="125">
        <v>0</v>
      </c>
      <c r="W26" s="108" t="s">
        <v>67</v>
      </c>
      <c r="X26" s="83">
        <v>0</v>
      </c>
      <c r="Y26" s="108">
        <v>0</v>
      </c>
      <c r="Z26" s="109">
        <v>0</v>
      </c>
      <c r="AA26" s="109">
        <v>0</v>
      </c>
      <c r="AB26" s="153">
        <v>0</v>
      </c>
      <c r="AC26" s="125">
        <v>0</v>
      </c>
      <c r="AD26" s="147">
        <v>0</v>
      </c>
      <c r="AE26" s="153">
        <v>0</v>
      </c>
      <c r="AF26" s="123">
        <v>0</v>
      </c>
      <c r="AG26" s="77">
        <v>0</v>
      </c>
      <c r="AH26" s="124">
        <v>0</v>
      </c>
      <c r="AI26" s="114">
        <v>0</v>
      </c>
      <c r="AJ26" s="83">
        <v>44</v>
      </c>
      <c r="AK26" s="136">
        <f t="shared" si="6"/>
        <v>3.928922225198679</v>
      </c>
      <c r="AL26" s="62">
        <v>20</v>
      </c>
      <c r="AM26" s="137">
        <f t="shared" si="7"/>
        <v>1.7858737387266719</v>
      </c>
      <c r="AN26" s="190">
        <v>1.64</v>
      </c>
    </row>
    <row r="27" spans="2:40" s="20" customFormat="1" ht="27.75" customHeight="1">
      <c r="B27" s="24">
        <f>SUM(B28:B30)</f>
        <v>11649</v>
      </c>
      <c r="C27" s="227" t="s">
        <v>10</v>
      </c>
      <c r="D27" s="228"/>
      <c r="E27" s="62">
        <f>SUM(E28:E30)</f>
        <v>61</v>
      </c>
      <c r="F27" s="76">
        <f>SUM(F28:F30)</f>
        <v>29</v>
      </c>
      <c r="G27" s="77">
        <f>SUM(G28:G30)</f>
        <v>32</v>
      </c>
      <c r="H27" s="78">
        <f t="shared" si="9"/>
        <v>5.236500987209202</v>
      </c>
      <c r="I27" s="79">
        <f t="shared" si="3"/>
        <v>90.625</v>
      </c>
      <c r="J27" s="11">
        <f>SUM(J28:J30)</f>
        <v>280</v>
      </c>
      <c r="K27" s="61">
        <f>SUM(K28:K30)</f>
        <v>134</v>
      </c>
      <c r="L27" s="62">
        <f>SUM(L28:L30)</f>
        <v>146</v>
      </c>
      <c r="M27" s="93">
        <f t="shared" si="0"/>
        <v>24.036397974075026</v>
      </c>
      <c r="N27" s="27">
        <f t="shared" si="4"/>
        <v>-219</v>
      </c>
      <c r="O27" s="41">
        <f t="shared" si="5"/>
        <v>-18.799896986865825</v>
      </c>
      <c r="P27" s="147">
        <f>SUM(P28:P30)</f>
        <v>1</v>
      </c>
      <c r="Q27" s="108">
        <f>SUM(Q28:Q30)</f>
        <v>0</v>
      </c>
      <c r="R27" s="109">
        <f>SUM(R28:R30)</f>
        <v>1</v>
      </c>
      <c r="S27" s="201">
        <f aca="true" t="shared" si="14" ref="S27:S34">P27/E27*1000</f>
        <v>16.393442622950822</v>
      </c>
      <c r="T27" s="6">
        <f>SUM(T28:T30)</f>
        <v>1</v>
      </c>
      <c r="U27" s="153">
        <f>SUM(U28:U30)</f>
        <v>0</v>
      </c>
      <c r="V27" s="125">
        <f>SUM(V28:V30)</f>
        <v>1</v>
      </c>
      <c r="W27" s="196">
        <f aca="true" t="shared" si="15" ref="W27:W33">T27/E27*1000</f>
        <v>16.393442622950822</v>
      </c>
      <c r="X27" s="83">
        <v>3</v>
      </c>
      <c r="Y27" s="108">
        <v>2</v>
      </c>
      <c r="Z27" s="109">
        <v>1</v>
      </c>
      <c r="AA27" s="111">
        <f t="shared" si="11"/>
        <v>46.875</v>
      </c>
      <c r="AB27" s="112">
        <f t="shared" si="13"/>
        <v>31.25</v>
      </c>
      <c r="AC27" s="113">
        <f t="shared" si="12"/>
        <v>15.625</v>
      </c>
      <c r="AD27" s="123">
        <f>SUM(AD28:AD30)</f>
        <v>1</v>
      </c>
      <c r="AE27" s="153">
        <f>SUM(AE28:AE30)</f>
        <v>0</v>
      </c>
      <c r="AF27" s="123">
        <f>SUM(AF28:AF30)</f>
        <v>1</v>
      </c>
      <c r="AG27" s="202">
        <f>AD27/(AE27+E27)*1000</f>
        <v>16.393442622950822</v>
      </c>
      <c r="AH27" s="124">
        <f>AE27/(E27+AE27)*1000</f>
        <v>0</v>
      </c>
      <c r="AI27" s="199">
        <f aca="true" t="shared" si="16" ref="AI27:AI34">AF27/E27*1000</f>
        <v>16.393442622950822</v>
      </c>
      <c r="AJ27" s="83">
        <f>SUM(AJ28:AJ30)</f>
        <v>30</v>
      </c>
      <c r="AK27" s="136">
        <f t="shared" si="6"/>
        <v>2.575328354365182</v>
      </c>
      <c r="AL27" s="62">
        <f>SUM(AL28:AL30)</f>
        <v>7</v>
      </c>
      <c r="AM27" s="137">
        <f t="shared" si="7"/>
        <v>0.6009099493518757</v>
      </c>
      <c r="AN27" s="190">
        <v>2</v>
      </c>
    </row>
    <row r="28" spans="1:40" s="20" customFormat="1" ht="27.75" customHeight="1">
      <c r="A28" s="20">
        <v>401</v>
      </c>
      <c r="B28" s="24">
        <v>5040</v>
      </c>
      <c r="C28" s="21"/>
      <c r="D28" s="19" t="s">
        <v>34</v>
      </c>
      <c r="E28" s="62">
        <v>31</v>
      </c>
      <c r="F28" s="76">
        <v>17</v>
      </c>
      <c r="G28" s="77">
        <v>14</v>
      </c>
      <c r="H28" s="78">
        <f t="shared" si="9"/>
        <v>6.15079365079365</v>
      </c>
      <c r="I28" s="79">
        <f t="shared" si="3"/>
        <v>121.42857142857142</v>
      </c>
      <c r="J28" s="11">
        <v>149</v>
      </c>
      <c r="K28" s="61">
        <v>72</v>
      </c>
      <c r="L28" s="62">
        <v>77</v>
      </c>
      <c r="M28" s="93">
        <f t="shared" si="0"/>
        <v>29.563492063492063</v>
      </c>
      <c r="N28" s="27">
        <f t="shared" si="4"/>
        <v>-118</v>
      </c>
      <c r="O28" s="41">
        <f t="shared" si="5"/>
        <v>-23.41269841269841</v>
      </c>
      <c r="P28" s="147">
        <v>0</v>
      </c>
      <c r="Q28" s="108">
        <v>0</v>
      </c>
      <c r="R28" s="109">
        <v>0</v>
      </c>
      <c r="S28" s="146">
        <f t="shared" si="14"/>
        <v>0</v>
      </c>
      <c r="T28" s="6">
        <v>0</v>
      </c>
      <c r="U28" s="153">
        <v>0</v>
      </c>
      <c r="V28" s="125">
        <v>0</v>
      </c>
      <c r="W28" s="108">
        <f t="shared" si="15"/>
        <v>0</v>
      </c>
      <c r="X28" s="83">
        <v>2</v>
      </c>
      <c r="Y28" s="108">
        <v>2</v>
      </c>
      <c r="Z28" s="109">
        <v>0</v>
      </c>
      <c r="AA28" s="111">
        <f t="shared" si="11"/>
        <v>60.60606060606061</v>
      </c>
      <c r="AB28" s="112">
        <f t="shared" si="13"/>
        <v>60.60606060606061</v>
      </c>
      <c r="AC28" s="257">
        <v>0</v>
      </c>
      <c r="AD28" s="123">
        <v>0</v>
      </c>
      <c r="AE28" s="153">
        <v>0</v>
      </c>
      <c r="AF28" s="123">
        <v>0</v>
      </c>
      <c r="AG28" s="77">
        <f>AD28/(AE28+E28)*1000</f>
        <v>0</v>
      </c>
      <c r="AH28" s="124">
        <v>0</v>
      </c>
      <c r="AI28" s="114">
        <f t="shared" si="16"/>
        <v>0</v>
      </c>
      <c r="AJ28" s="83">
        <v>17</v>
      </c>
      <c r="AK28" s="136">
        <f t="shared" si="6"/>
        <v>3.373015873015873</v>
      </c>
      <c r="AL28" s="62">
        <v>3</v>
      </c>
      <c r="AM28" s="137">
        <f t="shared" si="7"/>
        <v>0.5952380952380953</v>
      </c>
      <c r="AN28" s="190">
        <v>2.91</v>
      </c>
    </row>
    <row r="29" spans="1:40" s="20" customFormat="1" ht="27.75" customHeight="1">
      <c r="A29" s="20">
        <v>402</v>
      </c>
      <c r="B29" s="24">
        <v>3457</v>
      </c>
      <c r="C29" s="21"/>
      <c r="D29" s="19" t="s">
        <v>35</v>
      </c>
      <c r="E29" s="62">
        <v>17</v>
      </c>
      <c r="F29" s="76">
        <v>5</v>
      </c>
      <c r="G29" s="77">
        <v>12</v>
      </c>
      <c r="H29" s="78">
        <f t="shared" si="9"/>
        <v>4.917558576800694</v>
      </c>
      <c r="I29" s="79">
        <f t="shared" si="3"/>
        <v>41.66666666666667</v>
      </c>
      <c r="J29" s="11">
        <v>73</v>
      </c>
      <c r="K29" s="61">
        <v>34</v>
      </c>
      <c r="L29" s="62">
        <v>39</v>
      </c>
      <c r="M29" s="93">
        <f t="shared" si="0"/>
        <v>21.116575065085335</v>
      </c>
      <c r="N29" s="27">
        <f t="shared" si="4"/>
        <v>-56</v>
      </c>
      <c r="O29" s="41">
        <f t="shared" si="5"/>
        <v>-16.199016488284638</v>
      </c>
      <c r="P29" s="147">
        <v>0</v>
      </c>
      <c r="Q29" s="108">
        <v>0</v>
      </c>
      <c r="R29" s="109">
        <v>0</v>
      </c>
      <c r="S29" s="146">
        <f t="shared" si="14"/>
        <v>0</v>
      </c>
      <c r="T29" s="6">
        <v>0</v>
      </c>
      <c r="U29" s="153">
        <v>0</v>
      </c>
      <c r="V29" s="125">
        <v>0</v>
      </c>
      <c r="W29" s="108">
        <f t="shared" si="15"/>
        <v>0</v>
      </c>
      <c r="X29" s="83">
        <v>1</v>
      </c>
      <c r="Y29" s="108">
        <v>0</v>
      </c>
      <c r="Z29" s="109">
        <v>1</v>
      </c>
      <c r="AA29" s="111">
        <f t="shared" si="11"/>
        <v>55.55555555555555</v>
      </c>
      <c r="AB29" s="153">
        <v>0</v>
      </c>
      <c r="AC29" s="198">
        <f t="shared" si="12"/>
        <v>55.55555555555555</v>
      </c>
      <c r="AD29" s="109">
        <v>0</v>
      </c>
      <c r="AE29" s="153">
        <v>0</v>
      </c>
      <c r="AF29" s="123">
        <v>0</v>
      </c>
      <c r="AG29" s="77">
        <v>0</v>
      </c>
      <c r="AH29" s="124">
        <v>0</v>
      </c>
      <c r="AI29" s="114">
        <f t="shared" si="16"/>
        <v>0</v>
      </c>
      <c r="AJ29" s="83">
        <v>7</v>
      </c>
      <c r="AK29" s="136">
        <f t="shared" si="6"/>
        <v>2.0248770610355797</v>
      </c>
      <c r="AL29" s="62">
        <v>1</v>
      </c>
      <c r="AM29" s="137">
        <f t="shared" si="7"/>
        <v>0.2892681515765114</v>
      </c>
      <c r="AN29" s="190">
        <v>1.79</v>
      </c>
    </row>
    <row r="30" spans="1:40" s="20" customFormat="1" ht="27.75" customHeight="1">
      <c r="A30" s="20">
        <v>403</v>
      </c>
      <c r="B30" s="24">
        <v>3152</v>
      </c>
      <c r="C30" s="21"/>
      <c r="D30" s="19" t="s">
        <v>36</v>
      </c>
      <c r="E30" s="62">
        <v>13</v>
      </c>
      <c r="F30" s="76">
        <v>7</v>
      </c>
      <c r="G30" s="77">
        <v>6</v>
      </c>
      <c r="H30" s="78">
        <f t="shared" si="9"/>
        <v>4.124365482233503</v>
      </c>
      <c r="I30" s="79">
        <f t="shared" si="3"/>
        <v>116.66666666666667</v>
      </c>
      <c r="J30" s="11">
        <v>58</v>
      </c>
      <c r="K30" s="76">
        <v>28</v>
      </c>
      <c r="L30" s="77">
        <v>30</v>
      </c>
      <c r="M30" s="93">
        <f t="shared" si="0"/>
        <v>18.401015228426395</v>
      </c>
      <c r="N30" s="27">
        <f t="shared" si="4"/>
        <v>-45</v>
      </c>
      <c r="O30" s="41">
        <f t="shared" si="5"/>
        <v>-14.276649746192893</v>
      </c>
      <c r="P30" s="147">
        <v>1</v>
      </c>
      <c r="Q30" s="108"/>
      <c r="R30" s="109">
        <v>1</v>
      </c>
      <c r="S30" s="201">
        <f t="shared" si="14"/>
        <v>76.92307692307693</v>
      </c>
      <c r="T30" s="6">
        <v>1</v>
      </c>
      <c r="U30" s="153">
        <v>0</v>
      </c>
      <c r="V30" s="125">
        <v>1</v>
      </c>
      <c r="W30" s="196">
        <f t="shared" si="15"/>
        <v>76.92307692307693</v>
      </c>
      <c r="X30" s="83">
        <v>0</v>
      </c>
      <c r="Y30" s="108">
        <v>0</v>
      </c>
      <c r="Z30" s="109">
        <v>0</v>
      </c>
      <c r="AA30" s="109">
        <v>0</v>
      </c>
      <c r="AB30" s="256">
        <v>0</v>
      </c>
      <c r="AC30" s="125">
        <v>0</v>
      </c>
      <c r="AD30" s="258">
        <v>1</v>
      </c>
      <c r="AE30" s="108"/>
      <c r="AF30" s="109">
        <v>1</v>
      </c>
      <c r="AG30" s="202">
        <f>AD30/(AE30+E30)*1000</f>
        <v>76.92307692307693</v>
      </c>
      <c r="AH30" s="124">
        <v>0</v>
      </c>
      <c r="AI30" s="203">
        <f t="shared" si="16"/>
        <v>76.92307692307693</v>
      </c>
      <c r="AJ30" s="83">
        <v>6</v>
      </c>
      <c r="AK30" s="136">
        <f t="shared" si="6"/>
        <v>1.9035532994923858</v>
      </c>
      <c r="AL30" s="62">
        <v>3</v>
      </c>
      <c r="AM30" s="137">
        <f t="shared" si="7"/>
        <v>0.9517766497461929</v>
      </c>
      <c r="AN30" s="191">
        <v>1.35</v>
      </c>
    </row>
    <row r="31" spans="2:40" s="20" customFormat="1" ht="27.75" customHeight="1">
      <c r="B31" s="31">
        <f>SUM(B7,B11,B13)</f>
        <v>234494</v>
      </c>
      <c r="C31" s="249" t="s">
        <v>41</v>
      </c>
      <c r="D31" s="7" t="s">
        <v>58</v>
      </c>
      <c r="E31" s="101">
        <f>SUM(E7,E11,E13)</f>
        <v>1876</v>
      </c>
      <c r="F31" s="63">
        <f>SUM(F7,F11,F13)</f>
        <v>1008</v>
      </c>
      <c r="G31" s="64">
        <f>SUM(G7,G11,G13)</f>
        <v>868</v>
      </c>
      <c r="H31" s="81">
        <f t="shared" si="9"/>
        <v>8.000204696068982</v>
      </c>
      <c r="I31" s="82">
        <f t="shared" si="3"/>
        <v>116.12903225806453</v>
      </c>
      <c r="J31" s="173">
        <f>SUM(J7,J11,J13)</f>
        <v>2703</v>
      </c>
      <c r="K31" s="176">
        <f>SUM(K7,K11,K13)</f>
        <v>1348</v>
      </c>
      <c r="L31" s="178">
        <f>SUM(L7,L11,L13)</f>
        <v>1355</v>
      </c>
      <c r="M31" s="96">
        <f t="shared" si="0"/>
        <v>11.526947384581268</v>
      </c>
      <c r="N31" s="33">
        <f t="shared" si="4"/>
        <v>-827</v>
      </c>
      <c r="O31" s="42">
        <f t="shared" si="5"/>
        <v>-3.526742688512286</v>
      </c>
      <c r="P31" s="80">
        <f>SUM(P7,P11,P13)</f>
        <v>1</v>
      </c>
      <c r="Q31" s="94">
        <f>SUM(Q7,Q11,Q13)</f>
        <v>1</v>
      </c>
      <c r="R31" s="95">
        <f>SUM(R7,R11,R13)</f>
        <v>0</v>
      </c>
      <c r="S31" s="52">
        <f t="shared" si="14"/>
        <v>0.5330490405117271</v>
      </c>
      <c r="T31" s="64">
        <f>SUM(T7,T11,T13)</f>
        <v>1</v>
      </c>
      <c r="U31" s="63">
        <f>SUM(U7,U11,U13)</f>
        <v>1</v>
      </c>
      <c r="V31" s="148">
        <f>SUM(V7,V11,V13)</f>
        <v>0</v>
      </c>
      <c r="W31" s="171">
        <f t="shared" si="15"/>
        <v>0.5330490405117271</v>
      </c>
      <c r="X31" s="101">
        <f>SUM(X7,X11,X13)</f>
        <v>32</v>
      </c>
      <c r="Y31" s="63">
        <f>SUM(Y7,Y11,Y13)</f>
        <v>12</v>
      </c>
      <c r="Z31" s="64">
        <f>SUM(Z7,Z11,Z13)</f>
        <v>20</v>
      </c>
      <c r="AA31" s="115">
        <f t="shared" si="11"/>
        <v>16.771488469601678</v>
      </c>
      <c r="AB31" s="116">
        <f>Y31/(X31+E31)*1000</f>
        <v>6.289308176100629</v>
      </c>
      <c r="AC31" s="117">
        <f>Z31/(X31+E31)*1000</f>
        <v>10.482180293501049</v>
      </c>
      <c r="AD31" s="101">
        <f>SUM(AD7,AD11,AD13)</f>
        <v>7</v>
      </c>
      <c r="AE31" s="94">
        <f>SUM(AE7,AE11,AE13)</f>
        <v>7</v>
      </c>
      <c r="AF31" s="95">
        <f>SUM(AF7,AF11,AF13)</f>
        <v>0</v>
      </c>
      <c r="AG31" s="116">
        <f>AD31/(AE31+E31)*1000</f>
        <v>3.717472118959108</v>
      </c>
      <c r="AH31" s="116">
        <f>AE31/(E31+AE31)*1000</f>
        <v>3.717472118959108</v>
      </c>
      <c r="AI31" s="109">
        <v>0</v>
      </c>
      <c r="AJ31" s="80">
        <f>SUM(AJ7,AJ11,AJ13)</f>
        <v>1053</v>
      </c>
      <c r="AK31" s="138">
        <f t="shared" si="6"/>
        <v>4.490520013305244</v>
      </c>
      <c r="AL31" s="64">
        <f>SUM(AL7,AL11,AL13)</f>
        <v>378</v>
      </c>
      <c r="AM31" s="139">
        <f t="shared" si="7"/>
        <v>1.61198154323778</v>
      </c>
      <c r="AN31" s="183">
        <v>1.54</v>
      </c>
    </row>
    <row r="32" spans="2:40" s="20" customFormat="1" ht="27.75" customHeight="1">
      <c r="B32" s="24">
        <f>SUM(B9,B17)</f>
        <v>105907</v>
      </c>
      <c r="C32" s="249"/>
      <c r="D32" s="9" t="s">
        <v>59</v>
      </c>
      <c r="E32" s="100">
        <f>SUM(E9,E17,)</f>
        <v>835</v>
      </c>
      <c r="F32" s="61">
        <f>SUM(F9,F17,)</f>
        <v>417</v>
      </c>
      <c r="G32" s="62">
        <f>SUM(G9,G17,)</f>
        <v>418</v>
      </c>
      <c r="H32" s="78">
        <f t="shared" si="9"/>
        <v>7.884275826904737</v>
      </c>
      <c r="I32" s="79">
        <f t="shared" si="3"/>
        <v>99.76076555023924</v>
      </c>
      <c r="J32" s="174">
        <f>SUM(J9,J17)</f>
        <v>1579</v>
      </c>
      <c r="K32" s="177">
        <f>SUM(K9,K17)</f>
        <v>801</v>
      </c>
      <c r="L32" s="179">
        <f>SUM(L9,L17)</f>
        <v>778</v>
      </c>
      <c r="M32" s="93">
        <f t="shared" si="0"/>
        <v>14.909307222374347</v>
      </c>
      <c r="N32" s="27">
        <f t="shared" si="4"/>
        <v>-744</v>
      </c>
      <c r="O32" s="41">
        <f t="shared" si="5"/>
        <v>-7.02503139546961</v>
      </c>
      <c r="P32" s="100">
        <f>SUM(P9,P17,)</f>
        <v>2</v>
      </c>
      <c r="Q32" s="76">
        <f>SUM(Q9,Q17,)</f>
        <v>1</v>
      </c>
      <c r="R32" s="77">
        <f>SUM(R9,R17,)</f>
        <v>1</v>
      </c>
      <c r="S32" s="51">
        <f t="shared" si="14"/>
        <v>2.395209580838323</v>
      </c>
      <c r="T32" s="62">
        <f>SUM(T9,T17)</f>
        <v>1</v>
      </c>
      <c r="U32" s="61">
        <f>SUM(U9,U17,)</f>
        <v>0</v>
      </c>
      <c r="V32" s="149">
        <f>SUM(V9,V17,)</f>
        <v>1</v>
      </c>
      <c r="W32" s="172">
        <f t="shared" si="15"/>
        <v>1.1976047904191616</v>
      </c>
      <c r="X32" s="100">
        <f>SUM(X9,X17)</f>
        <v>21</v>
      </c>
      <c r="Y32" s="61">
        <f>SUM(Y9,Y17)</f>
        <v>14</v>
      </c>
      <c r="Z32" s="62">
        <f>SUM(Z9,Z17)</f>
        <v>7</v>
      </c>
      <c r="AA32" s="111">
        <f>X32/(E32+X32)*1000</f>
        <v>24.53271028037383</v>
      </c>
      <c r="AB32" s="112">
        <f>Y32/(X32+E32)*1000</f>
        <v>16.355140186915886</v>
      </c>
      <c r="AC32" s="113">
        <f>Z32/(X32+E32)*1000</f>
        <v>8.177570093457943</v>
      </c>
      <c r="AD32" s="100">
        <v>1</v>
      </c>
      <c r="AE32" s="76">
        <v>0</v>
      </c>
      <c r="AF32" s="109">
        <v>1</v>
      </c>
      <c r="AG32" s="112">
        <f>AD32/(AE32+E32)*1000</f>
        <v>1.1976047904191616</v>
      </c>
      <c r="AH32" s="108">
        <v>0</v>
      </c>
      <c r="AI32" s="113">
        <f t="shared" si="16"/>
        <v>1.1976047904191616</v>
      </c>
      <c r="AJ32" s="83">
        <f>SUM(AJ9,AJ17)</f>
        <v>457</v>
      </c>
      <c r="AK32" s="136">
        <f t="shared" si="6"/>
        <v>4.31510665017421</v>
      </c>
      <c r="AL32" s="62">
        <f>SUM(AL9,AL17)</f>
        <v>166</v>
      </c>
      <c r="AM32" s="137">
        <f t="shared" si="7"/>
        <v>1.5674129188816601</v>
      </c>
      <c r="AN32" s="184">
        <v>1.73</v>
      </c>
    </row>
    <row r="33" spans="2:40" s="20" customFormat="1" ht="27.75" customHeight="1">
      <c r="B33" s="24">
        <f>SUM(B8,B10,B22)</f>
        <v>225592</v>
      </c>
      <c r="C33" s="249"/>
      <c r="D33" s="9" t="s">
        <v>60</v>
      </c>
      <c r="E33" s="100">
        <f>SUM(E8,E10,E22,)</f>
        <v>1987</v>
      </c>
      <c r="F33" s="61">
        <f>SUM(F8,F10,F22,)</f>
        <v>989</v>
      </c>
      <c r="G33" s="62">
        <f>SUM(G8,G10,G22,)</f>
        <v>998</v>
      </c>
      <c r="H33" s="78">
        <f t="shared" si="9"/>
        <v>8.807936451647222</v>
      </c>
      <c r="I33" s="79">
        <f t="shared" si="3"/>
        <v>99.09819639278558</v>
      </c>
      <c r="J33" s="174">
        <f>SUM(J8,J10,J22)</f>
        <v>2708</v>
      </c>
      <c r="K33" s="177">
        <f>SUM(K8,K10,K22)</f>
        <v>1364</v>
      </c>
      <c r="L33" s="179">
        <f>SUM(L8,L10,L22)</f>
        <v>1344</v>
      </c>
      <c r="M33" s="93">
        <f t="shared" si="0"/>
        <v>12.003971772048654</v>
      </c>
      <c r="N33" s="27">
        <f t="shared" si="4"/>
        <v>-721</v>
      </c>
      <c r="O33" s="41">
        <f t="shared" si="5"/>
        <v>-3.1960353204014327</v>
      </c>
      <c r="P33" s="100">
        <f>SUM(P8,P10,P22,)</f>
        <v>2</v>
      </c>
      <c r="Q33" s="76">
        <f>SUM(Q8,Q10,Q22,)</f>
        <v>2</v>
      </c>
      <c r="R33" s="77">
        <f>SUM(R8,R10,R22,)</f>
        <v>0</v>
      </c>
      <c r="S33" s="51">
        <f t="shared" si="14"/>
        <v>1.0065425264217414</v>
      </c>
      <c r="T33" s="62">
        <f>SUM(T8,T10,T22,)</f>
        <v>1</v>
      </c>
      <c r="U33" s="61">
        <f>SUM(U8,U10,U22,)</f>
        <v>1</v>
      </c>
      <c r="V33" s="149">
        <f>SUM(V8,V10,V22,)</f>
        <v>0</v>
      </c>
      <c r="W33" s="172">
        <f t="shared" si="15"/>
        <v>0.5032712632108707</v>
      </c>
      <c r="X33" s="100">
        <f>SUM(X8,X10,X22,)</f>
        <v>48</v>
      </c>
      <c r="Y33" s="61">
        <f>SUM(Y8,Y10,Y22,)</f>
        <v>23</v>
      </c>
      <c r="Z33" s="62">
        <f>SUM(Z8,Z10,Z22,)</f>
        <v>25</v>
      </c>
      <c r="AA33" s="111">
        <f t="shared" si="11"/>
        <v>23.587223587223587</v>
      </c>
      <c r="AB33" s="112">
        <f>Y33/(X33+E33)*1000</f>
        <v>11.302211302211303</v>
      </c>
      <c r="AC33" s="113">
        <f>Z33/(X33+E33)*1000</f>
        <v>12.285012285012284</v>
      </c>
      <c r="AD33" s="100">
        <v>4</v>
      </c>
      <c r="AE33" s="76">
        <v>3</v>
      </c>
      <c r="AF33" s="77">
        <v>1</v>
      </c>
      <c r="AG33" s="112">
        <f>AD33/(AE33+E33)*1000</f>
        <v>2.0100502512562817</v>
      </c>
      <c r="AH33" s="112">
        <f>AE33/(E33+AE33)*1000</f>
        <v>1.507537688442211</v>
      </c>
      <c r="AI33" s="113">
        <f t="shared" si="16"/>
        <v>0.5032712632108707</v>
      </c>
      <c r="AJ33" s="83">
        <f>SUM(AJ8,AJ10,AJ22)</f>
        <v>1179</v>
      </c>
      <c r="AK33" s="136">
        <f t="shared" si="6"/>
        <v>5.226249157771552</v>
      </c>
      <c r="AL33" s="62">
        <f>SUM(AL8,AL10,AL22,)</f>
        <v>428</v>
      </c>
      <c r="AM33" s="137">
        <f t="shared" si="7"/>
        <v>1.8972303982410725</v>
      </c>
      <c r="AN33" s="184">
        <v>1.72</v>
      </c>
    </row>
    <row r="34" spans="2:40" s="3" customFormat="1" ht="27.75" customHeight="1" thickBot="1">
      <c r="B34" s="30">
        <f>SUM(B27)</f>
        <v>11649</v>
      </c>
      <c r="C34" s="250"/>
      <c r="D34" s="8" t="s">
        <v>61</v>
      </c>
      <c r="E34" s="99">
        <f>SUM(E27)</f>
        <v>61</v>
      </c>
      <c r="F34" s="59">
        <f>SUM(F27)</f>
        <v>29</v>
      </c>
      <c r="G34" s="60">
        <f>SUM(G27)</f>
        <v>32</v>
      </c>
      <c r="H34" s="85">
        <f t="shared" si="9"/>
        <v>5.236500987209202</v>
      </c>
      <c r="I34" s="86">
        <f t="shared" si="3"/>
        <v>90.625</v>
      </c>
      <c r="J34" s="175">
        <f>SUM(J27)</f>
        <v>280</v>
      </c>
      <c r="K34" s="15">
        <f>SUM(K27)</f>
        <v>134</v>
      </c>
      <c r="L34" s="17">
        <f>SUM(L27)</f>
        <v>146</v>
      </c>
      <c r="M34" s="97">
        <f t="shared" si="0"/>
        <v>24.036397974075026</v>
      </c>
      <c r="N34" s="35">
        <f t="shared" si="4"/>
        <v>-219</v>
      </c>
      <c r="O34" s="43">
        <f t="shared" si="5"/>
        <v>-18.799896986865825</v>
      </c>
      <c r="P34" s="99">
        <f>SUM(P27)</f>
        <v>1</v>
      </c>
      <c r="Q34" s="90">
        <f>SUM(Q27)</f>
        <v>0</v>
      </c>
      <c r="R34" s="91">
        <f>SUM(R27)</f>
        <v>1</v>
      </c>
      <c r="S34" s="195">
        <f t="shared" si="14"/>
        <v>16.393442622950822</v>
      </c>
      <c r="T34" s="84">
        <f aca="true" t="shared" si="17" ref="T34:Z34">SUM(T27)</f>
        <v>1</v>
      </c>
      <c r="U34" s="59">
        <f t="shared" si="17"/>
        <v>0</v>
      </c>
      <c r="V34" s="150">
        <f t="shared" si="17"/>
        <v>1</v>
      </c>
      <c r="W34" s="90">
        <f t="shared" si="17"/>
        <v>16.393442622950822</v>
      </c>
      <c r="X34" s="99">
        <f t="shared" si="17"/>
        <v>3</v>
      </c>
      <c r="Y34" s="59">
        <f t="shared" si="17"/>
        <v>2</v>
      </c>
      <c r="Z34" s="60">
        <f t="shared" si="17"/>
        <v>1</v>
      </c>
      <c r="AA34" s="105">
        <f t="shared" si="11"/>
        <v>46.875</v>
      </c>
      <c r="AB34" s="166">
        <f>Y34/(X34+E34)*1000</f>
        <v>31.25</v>
      </c>
      <c r="AC34" s="119">
        <f>Z34/(X34+E34)*1000</f>
        <v>15.625</v>
      </c>
      <c r="AD34" s="99">
        <v>1</v>
      </c>
      <c r="AE34" s="90">
        <f>SUM(AE10,AE14,AE16)</f>
        <v>0</v>
      </c>
      <c r="AF34" s="118">
        <v>1</v>
      </c>
      <c r="AG34" s="112">
        <f>AD34/(AE34+E34)*1000</f>
        <v>16.393442622950822</v>
      </c>
      <c r="AH34" s="59">
        <v>0</v>
      </c>
      <c r="AI34" s="119">
        <f t="shared" si="16"/>
        <v>16.393442622950822</v>
      </c>
      <c r="AJ34" s="84">
        <f>SUM(AJ27)</f>
        <v>30</v>
      </c>
      <c r="AK34" s="140">
        <f>AJ34/B34*1000</f>
        <v>2.575328354365182</v>
      </c>
      <c r="AL34" s="60">
        <f>SUM(AL27)</f>
        <v>7</v>
      </c>
      <c r="AM34" s="141">
        <f t="shared" si="7"/>
        <v>0.6009099493518757</v>
      </c>
      <c r="AN34" s="185">
        <v>2</v>
      </c>
    </row>
    <row r="35" spans="2:40" s="3" customFormat="1" ht="27.75" customHeight="1">
      <c r="B35" s="154">
        <f>SUM(B31)</f>
        <v>234494</v>
      </c>
      <c r="C35" s="246" t="s">
        <v>68</v>
      </c>
      <c r="D35" s="160" t="s">
        <v>69</v>
      </c>
      <c r="E35" s="101">
        <f aca="true" t="shared" si="18" ref="E35:G36">SUM(E31)</f>
        <v>1876</v>
      </c>
      <c r="F35" s="63">
        <f t="shared" si="18"/>
        <v>1008</v>
      </c>
      <c r="G35" s="64">
        <f t="shared" si="18"/>
        <v>868</v>
      </c>
      <c r="H35" s="81">
        <f>SUM(H31)</f>
        <v>8.000204696068982</v>
      </c>
      <c r="I35" s="82">
        <v>116.1</v>
      </c>
      <c r="J35" s="32">
        <f aca="true" t="shared" si="19" ref="J35:L36">SUM(J31)</f>
        <v>2703</v>
      </c>
      <c r="K35" s="94">
        <f t="shared" si="19"/>
        <v>1348</v>
      </c>
      <c r="L35" s="95">
        <f t="shared" si="19"/>
        <v>1355</v>
      </c>
      <c r="M35" s="96">
        <v>11.5</v>
      </c>
      <c r="N35" s="33">
        <v>-827</v>
      </c>
      <c r="O35" s="42">
        <v>-3.53</v>
      </c>
      <c r="P35" s="80">
        <f aca="true" t="shared" si="20" ref="P35:R36">SUM(P31)</f>
        <v>1</v>
      </c>
      <c r="Q35" s="94">
        <f t="shared" si="20"/>
        <v>1</v>
      </c>
      <c r="R35" s="95">
        <f t="shared" si="20"/>
        <v>0</v>
      </c>
      <c r="S35" s="163">
        <v>0.5</v>
      </c>
      <c r="T35" s="157">
        <f aca="true" t="shared" si="21" ref="T35:V36">SUM(T31)</f>
        <v>1</v>
      </c>
      <c r="U35" s="164">
        <f t="shared" si="21"/>
        <v>1</v>
      </c>
      <c r="V35" s="165">
        <f t="shared" si="21"/>
        <v>0</v>
      </c>
      <c r="W35" s="167">
        <v>0.5</v>
      </c>
      <c r="X35" s="62">
        <f aca="true" t="shared" si="22" ref="X35:Z36">SUM(X31)</f>
        <v>32</v>
      </c>
      <c r="Y35" s="61">
        <f t="shared" si="22"/>
        <v>12</v>
      </c>
      <c r="Z35" s="62">
        <f t="shared" si="22"/>
        <v>20</v>
      </c>
      <c r="AA35" s="111">
        <f t="shared" si="11"/>
        <v>16.771488469601678</v>
      </c>
      <c r="AB35" s="144">
        <f>Y35/(E35+X35)*1000</f>
        <v>6.289308176100629</v>
      </c>
      <c r="AC35" s="198">
        <f>Z35/(E35+X35)*1000</f>
        <v>10.482180293501049</v>
      </c>
      <c r="AD35" s="100">
        <v>7</v>
      </c>
      <c r="AE35" s="76">
        <v>7</v>
      </c>
      <c r="AF35" s="77">
        <v>0</v>
      </c>
      <c r="AG35" s="110">
        <v>3.7</v>
      </c>
      <c r="AH35" s="112">
        <v>3.7</v>
      </c>
      <c r="AI35" s="255">
        <v>0</v>
      </c>
      <c r="AJ35" s="157">
        <f aca="true" t="shared" si="23" ref="AJ35:AL36">SUM(AJ31)</f>
        <v>1053</v>
      </c>
      <c r="AK35" s="138">
        <v>4.5</v>
      </c>
      <c r="AL35" s="64">
        <f t="shared" si="23"/>
        <v>378</v>
      </c>
      <c r="AM35" s="139">
        <v>1.61</v>
      </c>
      <c r="AN35" s="183">
        <v>1.54</v>
      </c>
    </row>
    <row r="36" spans="2:40" s="3" customFormat="1" ht="27.75" customHeight="1">
      <c r="B36" s="155">
        <f>SUM(B32)</f>
        <v>105907</v>
      </c>
      <c r="C36" s="247"/>
      <c r="D36" s="9" t="s">
        <v>70</v>
      </c>
      <c r="E36" s="62">
        <f t="shared" si="18"/>
        <v>835</v>
      </c>
      <c r="F36" s="61">
        <f t="shared" si="18"/>
        <v>417</v>
      </c>
      <c r="G36" s="62">
        <f t="shared" si="18"/>
        <v>418</v>
      </c>
      <c r="H36" s="78">
        <f>SUM(H32)</f>
        <v>7.884275826904737</v>
      </c>
      <c r="I36" s="79">
        <v>99.8</v>
      </c>
      <c r="J36" s="11">
        <f t="shared" si="19"/>
        <v>1579</v>
      </c>
      <c r="K36" s="61">
        <f t="shared" si="19"/>
        <v>801</v>
      </c>
      <c r="L36" s="62">
        <f t="shared" si="19"/>
        <v>778</v>
      </c>
      <c r="M36" s="93">
        <v>14.9</v>
      </c>
      <c r="N36" s="159">
        <v>-744</v>
      </c>
      <c r="O36" s="41">
        <v>-7.03</v>
      </c>
      <c r="P36" s="83">
        <f>SUM(P32)</f>
        <v>2</v>
      </c>
      <c r="Q36" s="61">
        <f t="shared" si="20"/>
        <v>1</v>
      </c>
      <c r="R36" s="62">
        <f t="shared" si="20"/>
        <v>1</v>
      </c>
      <c r="S36" s="196">
        <v>2.4</v>
      </c>
      <c r="T36" s="83">
        <f t="shared" si="21"/>
        <v>1</v>
      </c>
      <c r="U36" s="61">
        <f t="shared" si="21"/>
        <v>0</v>
      </c>
      <c r="V36" s="62">
        <f t="shared" si="21"/>
        <v>1</v>
      </c>
      <c r="W36" s="168">
        <v>1.2</v>
      </c>
      <c r="X36" s="62">
        <f t="shared" si="22"/>
        <v>21</v>
      </c>
      <c r="Y36" s="61">
        <f t="shared" si="22"/>
        <v>14</v>
      </c>
      <c r="Z36" s="62">
        <f t="shared" si="22"/>
        <v>7</v>
      </c>
      <c r="AA36" s="111">
        <f t="shared" si="11"/>
        <v>24.53271028037383</v>
      </c>
      <c r="AB36" s="144">
        <f>Y36/(E36+X36)*1000</f>
        <v>16.355140186915886</v>
      </c>
      <c r="AC36" s="113">
        <f>Z36/(E36+X36)*1000</f>
        <v>8.177570093457943</v>
      </c>
      <c r="AD36" s="100">
        <v>1</v>
      </c>
      <c r="AE36" s="76">
        <f>SUM(AE12,AE16,AE18)</f>
        <v>0</v>
      </c>
      <c r="AF36" s="77">
        <v>1</v>
      </c>
      <c r="AG36" s="161">
        <v>1.2</v>
      </c>
      <c r="AH36" s="162">
        <v>0</v>
      </c>
      <c r="AI36" s="200">
        <v>1.2</v>
      </c>
      <c r="AJ36" s="62">
        <f t="shared" si="23"/>
        <v>457</v>
      </c>
      <c r="AK36" s="136">
        <v>4.3</v>
      </c>
      <c r="AL36" s="62">
        <f t="shared" si="23"/>
        <v>166</v>
      </c>
      <c r="AM36" s="158">
        <v>1.57</v>
      </c>
      <c r="AN36" s="186">
        <v>1.73</v>
      </c>
    </row>
    <row r="37" spans="2:40" s="3" customFormat="1" ht="27.75" customHeight="1" thickBot="1">
      <c r="B37" s="156">
        <f>SUM(B33:B34)</f>
        <v>237241</v>
      </c>
      <c r="C37" s="248"/>
      <c r="D37" s="8" t="s">
        <v>71</v>
      </c>
      <c r="E37" s="60">
        <f>SUM(E33:E34)</f>
        <v>2048</v>
      </c>
      <c r="F37" s="59">
        <f>SUM(F33:F34)</f>
        <v>1018</v>
      </c>
      <c r="G37" s="60">
        <f>SUM(G33:G34)</f>
        <v>1030</v>
      </c>
      <c r="H37" s="85">
        <f>E37/B37*1000</f>
        <v>8.632571941612117</v>
      </c>
      <c r="I37" s="86">
        <f>F37/G37*100</f>
        <v>98.83495145631068</v>
      </c>
      <c r="J37" s="10">
        <f>SUM(J33:J34)</f>
        <v>2988</v>
      </c>
      <c r="K37" s="59">
        <f>SUM(K33:K34)</f>
        <v>1498</v>
      </c>
      <c r="L37" s="60">
        <f>SUM(L33:L34)</f>
        <v>1490</v>
      </c>
      <c r="M37" s="97">
        <f>J37/B37*1000</f>
        <v>12.594787578875488</v>
      </c>
      <c r="N37" s="35">
        <f>E37-J37</f>
        <v>-940</v>
      </c>
      <c r="O37" s="43">
        <f>N37/B37*1000</f>
        <v>-3.9622156372633737</v>
      </c>
      <c r="P37" s="99">
        <f>SUM(P33:P34)</f>
        <v>3</v>
      </c>
      <c r="Q37" s="59">
        <f>SUM(Q33:Q34)</f>
        <v>2</v>
      </c>
      <c r="R37" s="126">
        <f>SUM(R33:R34)</f>
        <v>1</v>
      </c>
      <c r="S37" s="50">
        <f>P37/E37*1000</f>
        <v>1.46484375</v>
      </c>
      <c r="T37" s="84">
        <f>SUM(T33:T34)</f>
        <v>2</v>
      </c>
      <c r="U37" s="59">
        <f>SUM(U33:U34)</f>
        <v>1</v>
      </c>
      <c r="V37" s="60">
        <f>SUM(V33:V34)</f>
        <v>1</v>
      </c>
      <c r="W37" s="169">
        <f>T37/E37*1000</f>
        <v>0.9765625</v>
      </c>
      <c r="X37" s="60">
        <f>SUM(X33:X34)</f>
        <v>51</v>
      </c>
      <c r="Y37" s="59">
        <f>SUM(Y33:Y34)</f>
        <v>25</v>
      </c>
      <c r="Z37" s="60">
        <f>SUM(Z33:Z34)</f>
        <v>26</v>
      </c>
      <c r="AA37" s="105">
        <f>X37/(E37+X37)*1000</f>
        <v>24.29728442115293</v>
      </c>
      <c r="AB37" s="166">
        <f>Y37/(E37+X37)*1000</f>
        <v>11.910433539780849</v>
      </c>
      <c r="AC37" s="119">
        <f>Z37/(E37+X37)*1000</f>
        <v>12.386850881372082</v>
      </c>
      <c r="AD37" s="99">
        <v>5</v>
      </c>
      <c r="AE37" s="90">
        <v>3</v>
      </c>
      <c r="AF37" s="91">
        <v>2</v>
      </c>
      <c r="AG37" s="106">
        <f>AD37/(AE37+E37)*1000</f>
        <v>2.4378352023403216</v>
      </c>
      <c r="AH37" s="166">
        <f>AE37/(AE37+E37)*1000</f>
        <v>1.4627011214041932</v>
      </c>
      <c r="AI37" s="119">
        <f>AF37/E37*1000</f>
        <v>0.9765625</v>
      </c>
      <c r="AJ37" s="60">
        <f>SUM(AJ33:AJ34)</f>
        <v>1209</v>
      </c>
      <c r="AK37" s="140">
        <f>AJ37/B37*1000</f>
        <v>5.096083729203637</v>
      </c>
      <c r="AL37" s="60">
        <f>SUM(AL33:AL34)</f>
        <v>435</v>
      </c>
      <c r="AM37" s="141">
        <f>AL37/B37*1000</f>
        <v>1.8335785129889015</v>
      </c>
      <c r="AN37" s="187">
        <v>1.73</v>
      </c>
    </row>
    <row r="38" spans="5:40" s="3" customFormat="1" ht="13.5">
      <c r="E38" s="87"/>
      <c r="F38" s="56"/>
      <c r="G38" s="56"/>
      <c r="H38" s="56"/>
      <c r="I38" s="56"/>
      <c r="K38" s="56"/>
      <c r="L38" s="56"/>
      <c r="M38" s="193"/>
      <c r="N38" s="194"/>
      <c r="O38" s="37"/>
      <c r="P38" s="56"/>
      <c r="Q38" s="56"/>
      <c r="R38" s="56"/>
      <c r="S38" s="47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128"/>
      <c r="AL38" s="56"/>
      <c r="AM38" s="56"/>
      <c r="AN38" s="181"/>
    </row>
    <row r="39" spans="5:40" s="18" customFormat="1" ht="11.25">
      <c r="E39" s="65" t="s">
        <v>72</v>
      </c>
      <c r="F39" s="65"/>
      <c r="G39" s="65"/>
      <c r="H39" s="65"/>
      <c r="I39" s="65"/>
      <c r="K39" s="65"/>
      <c r="L39" s="65"/>
      <c r="M39" s="192"/>
      <c r="O39" s="44"/>
      <c r="P39" s="65"/>
      <c r="Q39" s="65"/>
      <c r="R39" s="65"/>
      <c r="S39" s="53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142"/>
      <c r="AL39" s="65"/>
      <c r="AM39" s="65"/>
      <c r="AN39" s="188"/>
    </row>
    <row r="40" spans="5:40" s="18" customFormat="1" ht="11.25">
      <c r="E40" s="65" t="s">
        <v>74</v>
      </c>
      <c r="F40" s="65"/>
      <c r="G40" s="65"/>
      <c r="H40" s="65"/>
      <c r="I40" s="65"/>
      <c r="K40" s="65"/>
      <c r="L40" s="65"/>
      <c r="M40" s="65"/>
      <c r="O40" s="44"/>
      <c r="P40" s="65"/>
      <c r="Q40" s="65"/>
      <c r="R40" s="65"/>
      <c r="S40" s="53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142"/>
      <c r="AL40" s="65"/>
      <c r="AM40" s="65"/>
      <c r="AN40" s="188"/>
    </row>
    <row r="41" spans="5:40" s="18" customFormat="1" ht="11.25">
      <c r="E41" s="65" t="s">
        <v>75</v>
      </c>
      <c r="F41" s="65"/>
      <c r="G41" s="65"/>
      <c r="H41" s="65"/>
      <c r="I41" s="65"/>
      <c r="K41" s="65"/>
      <c r="L41" s="65"/>
      <c r="M41" s="65"/>
      <c r="O41" s="44"/>
      <c r="P41" s="65"/>
      <c r="Q41" s="65"/>
      <c r="R41" s="65"/>
      <c r="S41" s="53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142"/>
      <c r="AL41" s="65"/>
      <c r="AM41" s="65"/>
      <c r="AN41" s="188"/>
    </row>
  </sheetData>
  <sheetProtection/>
  <mergeCells count="35">
    <mergeCell ref="C35:C37"/>
    <mergeCell ref="C11:D11"/>
    <mergeCell ref="C13:D13"/>
    <mergeCell ref="C17:D17"/>
    <mergeCell ref="C22:D22"/>
    <mergeCell ref="C27:D27"/>
    <mergeCell ref="C31:C34"/>
    <mergeCell ref="AD4:AF4"/>
    <mergeCell ref="AG4:AI4"/>
    <mergeCell ref="N3:O3"/>
    <mergeCell ref="E4:G4"/>
    <mergeCell ref="J3:M3"/>
    <mergeCell ref="J4:L4"/>
    <mergeCell ref="N4:N5"/>
    <mergeCell ref="AD3:AI3"/>
    <mergeCell ref="C6:D6"/>
    <mergeCell ref="C7:D7"/>
    <mergeCell ref="C8:D8"/>
    <mergeCell ref="C9:D9"/>
    <mergeCell ref="C10:D10"/>
    <mergeCell ref="P4:R4"/>
    <mergeCell ref="C3:D5"/>
    <mergeCell ref="I3:I5"/>
    <mergeCell ref="E3:H3"/>
    <mergeCell ref="P3:S3"/>
    <mergeCell ref="AN3:AN5"/>
    <mergeCell ref="AJ3:AK3"/>
    <mergeCell ref="AL3:AM3"/>
    <mergeCell ref="T4:V4"/>
    <mergeCell ref="T3:W3"/>
    <mergeCell ref="X4:Z4"/>
    <mergeCell ref="AL4:AL5"/>
    <mergeCell ref="AJ4:AJ5"/>
    <mergeCell ref="AA4:AC4"/>
    <mergeCell ref="X3:AC3"/>
  </mergeCells>
  <printOptions/>
  <pageMargins left="0.7874015748031497" right="0" top="1.1811023622047245" bottom="0.5118110236220472" header="0.5118110236220472" footer="0.5118110236220472"/>
  <pageSetup fitToHeight="1" fitToWidth="1" horizontalDpi="600" verticalDpi="600" orientation="landscape" paperSize="8" scale="57" r:id="rId1"/>
  <headerFooter alignWithMargins="0">
    <oddHeader>&amp;C&amp;P / &amp;N ページ</oddHeader>
  </headerFooter>
  <colBreaks count="1" manualBreakCount="1">
    <brk id="29" max="37" man="1"/>
  </colBreaks>
  <ignoredErrors>
    <ignoredError sqref="AA11 AK11 AK27:AK31 AK22 AK32:AK34 S31 W32:W33 W31 W37 AK6 AK37 S37" formula="1"/>
    <ignoredError sqref="AK13" formula="1" formulaRange="1"/>
    <ignoredError sqref="AG31:AH31 AI37 AG33:AI33 AH3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kuratsunekouichi</dc:creator>
  <cp:keywords/>
  <dc:description/>
  <cp:lastModifiedBy>鳥取県庁</cp:lastModifiedBy>
  <cp:lastPrinted>2015-11-26T05:32:18Z</cp:lastPrinted>
  <dcterms:created xsi:type="dcterms:W3CDTF">2005-11-14T04:14:28Z</dcterms:created>
  <dcterms:modified xsi:type="dcterms:W3CDTF">2015-12-01T02:28:55Z</dcterms:modified>
  <cp:category/>
  <cp:version/>
  <cp:contentType/>
  <cp:contentStatus/>
</cp:coreProperties>
</file>