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fs07.intra.zennoh.or.jp\60鳥取県本部\4.園芸部\果実課\9 作況調査\R7年 作況\２．作況調査結果\配信控え\0713\"/>
    </mc:Choice>
  </mc:AlternateContent>
  <xr:revisionPtr revIDLastSave="0" documentId="13_ncr:1_{6050034D-FF12-4125-9FE1-5B60AF217E24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二十世紀" sheetId="6854" r:id="rId1"/>
    <sheet name="新甘泉" sheetId="6855" r:id="rId2"/>
    <sheet name="王秋" sheetId="6856" r:id="rId3"/>
    <sheet name="富有" sheetId="6853" r:id="rId4"/>
    <sheet name="西条" sheetId="6849" r:id="rId5"/>
    <sheet name="輝太郎" sheetId="6850" r:id="rId6"/>
    <sheet name="Sheet2" sheetId="6852" state="hidden" r:id="rId7"/>
    <sheet name="Sheet1" sheetId="6851" state="hidden" r:id="rId8"/>
  </sheets>
  <definedNames>
    <definedName name="_xlnm.Print_Area" localSheetId="7">Sheet1!$A$1:$AZ$58</definedName>
    <definedName name="_xlnm.Print_Area" localSheetId="2">王秋!$J$5:$AA$70</definedName>
    <definedName name="_xlnm.Print_Area" localSheetId="5">輝太郎!$A$1:$AA$50</definedName>
    <definedName name="_xlnm.Print_Area" localSheetId="1">新甘泉!$A$1:$U$55</definedName>
    <definedName name="_xlnm.Print_Area" localSheetId="4">西条!$A$1:$Z$41</definedName>
    <definedName name="_xlnm.Print_Area" localSheetId="0">二十世紀!$A$1:$AK$52</definedName>
    <definedName name="_xlnm.Print_Area" localSheetId="3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0" i="6849" l="1"/>
  <c r="AM20" i="6849"/>
  <c r="AO20" i="6849"/>
  <c r="AN20" i="6849"/>
  <c r="AM18" i="6849"/>
  <c r="AK20" i="6849"/>
  <c r="AJ20" i="6849"/>
  <c r="AL20" i="6849"/>
  <c r="AP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D26" i="6855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Q41" i="6854"/>
  <c r="AR23" i="6854"/>
  <c r="AI23" i="6849" l="1"/>
  <c r="K62" i="6856"/>
  <c r="AI48" i="6856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BA36" i="6854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T8" i="6850"/>
  <c r="AV8" i="6850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AJ20" i="6853" l="1"/>
  <c r="AK20" i="6853"/>
  <c r="AL20" i="6853"/>
  <c r="AM20" i="6853"/>
  <c r="AN20" i="6853"/>
  <c r="AO20" i="6853"/>
  <c r="AP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U64" i="6856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AS48" i="6856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AQ48" i="6856" s="1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P62" i="6856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O31" i="6849" l="1"/>
  <c r="T66" i="6856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Z35" i="6854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AS24" i="6850" l="1"/>
  <c r="AR24" i="6850"/>
  <c r="AW24" i="6849"/>
  <c r="AX24" i="6849"/>
  <c r="AW24" i="6853"/>
  <c r="AX24" i="6853"/>
  <c r="BA38" i="6854"/>
  <c r="AZ38" i="6854"/>
  <c r="BA37" i="6854"/>
  <c r="AZ37" i="6854"/>
  <c r="AW23" i="6853"/>
  <c r="AR23" i="6850"/>
  <c r="AX23" i="6853"/>
  <c r="AS23" i="6850"/>
  <c r="AK26" i="6855" l="1"/>
  <c r="AK25" i="6855"/>
  <c r="AK24" i="6855"/>
  <c r="AK20" i="6855"/>
  <c r="AK19" i="6855"/>
  <c r="AK15" i="6855"/>
  <c r="AK14" i="6855"/>
  <c r="AJ36" i="6854"/>
  <c r="AU28" i="6854" l="1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P28" i="6849"/>
  <c r="AZ24" i="6853"/>
  <c r="AZ23" i="6853"/>
  <c r="AT23" i="6850" l="1"/>
  <c r="AY24" i="6853"/>
  <c r="AY23" i="6853"/>
  <c r="AC27" i="6855"/>
  <c r="AA26" i="6855" l="1"/>
  <c r="Q29" i="6849" l="1"/>
  <c r="AO27" i="6849" s="1"/>
  <c r="AU35" i="6854" l="1"/>
  <c r="AE37" i="6854" s="1"/>
  <c r="BF24" i="6853"/>
  <c r="BB24" i="6853"/>
  <c r="P37" i="6850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D9" i="6850"/>
  <c r="AE33" i="6855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E26" i="6855"/>
  <c r="AF26" i="6855"/>
  <c r="AG26" i="6855"/>
  <c r="AH26" i="6855"/>
  <c r="AI26" i="6855"/>
  <c r="AJ26" i="6855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X39" i="6850"/>
  <c r="AX28" i="6850" s="1"/>
  <c r="T39" i="6850"/>
  <c r="AP28" i="6850" s="1"/>
  <c r="K37" i="6854"/>
  <c r="AQ40" i="6854" s="1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S49" i="6855"/>
  <c r="AI37" i="6855" s="1"/>
  <c r="L49" i="6855"/>
  <c r="T48" i="6855"/>
  <c r="AJ36" i="6855" s="1"/>
  <c r="K48" i="6855"/>
  <c r="AA36" i="6855" s="1"/>
  <c r="AE34" i="6855"/>
  <c r="AG30" i="6855"/>
  <c r="AE29" i="6855"/>
  <c r="AB30" i="6855"/>
  <c r="AB37" i="6855"/>
  <c r="M47" i="6855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F23" i="6850"/>
  <c r="AG23" i="6850"/>
  <c r="AO23" i="6850"/>
  <c r="O37" i="6850"/>
  <c r="O41" i="6850" s="1"/>
  <c r="AX27" i="6850"/>
  <c r="AF24" i="6850"/>
  <c r="AI23" i="6850"/>
  <c r="V41" i="6850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P31" i="6849"/>
  <c r="AU24" i="6849"/>
  <c r="AM24" i="6849"/>
  <c r="BG24" i="6849"/>
  <c r="T29" i="6849"/>
  <c r="AU27" i="6849" s="1"/>
  <c r="R29" i="6849"/>
  <c r="AQ27" i="6849" s="1"/>
  <c r="BA24" i="6849"/>
  <c r="AO24" i="6849"/>
  <c r="U29" i="6849"/>
  <c r="AW27" i="6849" s="1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E30" i="6855"/>
  <c r="AB29" i="6855"/>
  <c r="AJ29" i="6855"/>
  <c r="U48" i="6855"/>
  <c r="AI30" i="6855"/>
  <c r="AC30" i="6855"/>
  <c r="N48" i="6855"/>
  <c r="AD36" i="6855" s="1"/>
  <c r="S48" i="6855"/>
  <c r="AI36" i="6855" s="1"/>
  <c r="AC29" i="6855"/>
  <c r="L47" i="6855"/>
  <c r="L51" i="6855" s="1"/>
  <c r="P48" i="6855"/>
  <c r="AF36" i="6855" s="1"/>
  <c r="O48" i="6855"/>
  <c r="AE36" i="6855" s="1"/>
  <c r="AA29" i="6855"/>
  <c r="M48" i="6855"/>
  <c r="Z29" i="6855"/>
  <c r="R48" i="6855"/>
  <c r="AH36" i="6855" s="1"/>
  <c r="AG33" i="6855"/>
  <c r="AJ33" i="6855"/>
  <c r="AG36" i="6855"/>
  <c r="AD30" i="6855"/>
  <c r="AH30" i="6855"/>
  <c r="N49" i="6855"/>
  <c r="AD37" i="6855" s="1"/>
  <c r="R49" i="6855"/>
  <c r="P47" i="6855"/>
  <c r="O47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AX40" i="6854" s="1"/>
  <c r="O37" i="6854"/>
  <c r="AU40" i="6854" s="1"/>
  <c r="AC39" i="6854"/>
  <c r="AG39" i="6854"/>
  <c r="AG40" i="6854"/>
  <c r="L37" i="6854"/>
  <c r="AR40" i="6854" s="1"/>
  <c r="M37" i="6854"/>
  <c r="AS40" i="6854" s="1"/>
  <c r="AH39" i="6854"/>
  <c r="Y36" i="6854"/>
  <c r="AU38" i="6854"/>
  <c r="AR37" i="6854"/>
  <c r="AO37" i="6854"/>
  <c r="AF37" i="6854"/>
  <c r="Q37" i="6854" s="1"/>
  <c r="AW40" i="6854" s="1"/>
  <c r="AE36" i="6854"/>
  <c r="AK36" i="6854"/>
  <c r="AS37" i="6854"/>
  <c r="AW37" i="6854"/>
  <c r="AD36" i="6854"/>
  <c r="AB36" i="6854"/>
  <c r="M36" i="6854" s="1"/>
  <c r="S37" i="6854"/>
  <c r="AP38" i="6854"/>
  <c r="AI40" i="6854"/>
  <c r="AI39" i="6854"/>
  <c r="AS24" i="6853"/>
  <c r="AS23" i="6853"/>
  <c r="AA29" i="6853"/>
  <c r="BF23" i="6853"/>
  <c r="Z27" i="6853"/>
  <c r="BE29" i="6853" s="1"/>
  <c r="AA26" i="6853"/>
  <c r="BG28" i="6853" s="1"/>
  <c r="S27" i="6853"/>
  <c r="AQ29" i="6853" s="1"/>
  <c r="BI23" i="6853"/>
  <c r="AN24" i="6853"/>
  <c r="V27" i="6853"/>
  <c r="W26" i="6853"/>
  <c r="AY28" i="6853" s="1"/>
  <c r="AT23" i="6853"/>
  <c r="BE23" i="6853"/>
  <c r="BG24" i="6853"/>
  <c r="BG23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Q25" i="6853"/>
  <c r="BK29" i="6853"/>
  <c r="AT24" i="6853"/>
  <c r="BA29" i="6853"/>
  <c r="BL23" i="6853"/>
  <c r="U27" i="6853"/>
  <c r="AU29" i="6853" s="1"/>
  <c r="BE24" i="6853"/>
  <c r="V26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S51" i="6855"/>
  <c r="R29" i="6853"/>
  <c r="R32" i="6849"/>
  <c r="Q41" i="6850"/>
  <c r="T32" i="6849"/>
  <c r="S41" i="6850"/>
  <c r="P41" i="6850"/>
  <c r="W32" i="6849"/>
  <c r="Y32" i="6849"/>
  <c r="AK37" i="6855"/>
  <c r="AK36" i="6855"/>
  <c r="U50" i="6855"/>
  <c r="Y31" i="6849"/>
  <c r="U32" i="6849"/>
  <c r="AZ41" i="6854"/>
  <c r="T40" i="6854"/>
  <c r="V32" i="6849"/>
  <c r="AZ40" i="6854"/>
  <c r="T39" i="6854"/>
  <c r="AR28" i="6850"/>
  <c r="S50" i="6855"/>
  <c r="S40" i="6850"/>
  <c r="V40" i="6850"/>
  <c r="M50" i="6855"/>
  <c r="X32" i="6849"/>
  <c r="Q32" i="6849"/>
  <c r="P32" i="6849"/>
  <c r="O32" i="6849"/>
  <c r="S32" i="6849"/>
  <c r="W29" i="6853"/>
  <c r="V29" i="6853"/>
  <c r="T51" i="6855"/>
  <c r="S40" i="6854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T50" i="6855"/>
  <c r="R50" i="6855"/>
  <c r="L50" i="6855"/>
  <c r="R51" i="6855"/>
  <c r="AB36" i="6855"/>
  <c r="AC36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<sst xmlns="http://schemas.openxmlformats.org/spreadsheetml/2006/main" count="1182" uniqueCount="238">
  <si>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</si>
  <si>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</si>
  <si>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</si>
  <si>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</si>
  <si>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</si>
  <si>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</si>
  <si>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</si>
  <si>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</si>
  <si>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</si>
  <si>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</si>
  <si>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</si>
  <si>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</si>
  <si>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</si>
  <si>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</si>
  <si>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</si>
  <si>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</si>
  <si>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</si>
  <si>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</si>
  <si>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</si>
  <si>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</si>
  <si>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</si>
  <si>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</si>
  <si>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</si>
  <si>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</si>
  <si>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</si>
  <si>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</si>
  <si>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</si>
  <si>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</si>
  <si>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</si>
  <si>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</si>
  <si>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</si>
  <si>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</si>
  <si>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</si>
  <si>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</si>
  <si>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</si>
  <si>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</si>
  <si>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</si>
  <si>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</si>
  <si>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</si>
  <si>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</si>
  <si>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</si>
  <si>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</si>
  <si>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</si>
  <si>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</si>
  <si>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</si>
  <si>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</si>
  <si>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</si>
  <si>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</si>
  <si>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</si>
  <si>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</si>
  <si>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</si>
  <si>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</si>
  <si>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</si>
  <si>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</si>
  <si>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</si>
  <si>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</si>
  <si>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</si>
  <si>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</si>
  <si>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</si>
  <si>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</si>
  <si>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</si>
  <si>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</si>
  <si>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</si>
  <si>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</si>
  <si>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</si>
  <si>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</si>
  <si>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</si>
  <si>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</si>
  <si>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</si>
  <si>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園試</t>
  </si>
  <si>
    <t>新甘泉</t>
  </si>
  <si>
    <t>郡家</t>
  </si>
  <si>
    <t>郡　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</si>
  <si>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</si>
  <si>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</si>
  <si>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</si>
  <si>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</si>
  <si>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</si>
  <si>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</si>
  <si>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</si>
  <si>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</si>
  <si>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</si>
  <si>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</si>
  <si>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</si>
  <si>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</si>
  <si>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</si>
  <si>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</si>
  <si>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</si>
  <si>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</si>
  <si>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</si>
  <si>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</si>
  <si>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</si>
  <si>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</si>
  <si>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</si>
  <si>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</si>
  <si>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</si>
  <si>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</si>
  <si>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</si>
  <si>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</si>
  <si>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</si>
  <si>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</si>
  <si>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</si>
  <si>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</si>
  <si>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</si>
  <si>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</si>
  <si>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</si>
  <si>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</si>
  <si>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</si>
  <si>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</si>
  <si>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</si>
  <si>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</si>
  <si>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</si>
  <si>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4"/>
  </si>
  <si>
    <t>平年比</t>
    <phoneticPr fontId="14"/>
  </si>
  <si>
    <t>なつひめ</t>
    <phoneticPr fontId="14"/>
  </si>
  <si>
    <t>新甘泉</t>
    <rPh sb="0" eb="3">
      <t>シンカンセン</t>
    </rPh>
    <phoneticPr fontId="14"/>
  </si>
  <si>
    <t>前年比</t>
    <rPh sb="1" eb="2">
      <t>ネン</t>
    </rPh>
    <phoneticPr fontId="14"/>
  </si>
  <si>
    <t>平年比</t>
    <rPh sb="1" eb="2">
      <t>ネン</t>
    </rPh>
    <phoneticPr fontId="14"/>
  </si>
  <si>
    <t>平成３０年度　輝太郎作況調査園の果実発育調査結果</t>
    <phoneticPr fontId="14"/>
  </si>
  <si>
    <t>＊園試は平成３０年から調査樹変更</t>
    <rPh sb="1" eb="2">
      <t>エン</t>
    </rPh>
    <rPh sb="2" eb="3">
      <t>シ</t>
    </rPh>
    <rPh sb="13" eb="14">
      <t>ジュ</t>
    </rPh>
    <phoneticPr fontId="14"/>
  </si>
  <si>
    <t>×</t>
    <phoneticPr fontId="14"/>
  </si>
  <si>
    <t>8/21</t>
    <phoneticPr fontId="14"/>
  </si>
  <si>
    <t>×</t>
    <phoneticPr fontId="14"/>
  </si>
  <si>
    <t>データ入力</t>
    <rPh sb="3" eb="5">
      <t>ニュウリョク</t>
    </rPh>
    <phoneticPr fontId="14"/>
  </si>
  <si>
    <t xml:space="preserve">データ入力 </t>
    <rPh sb="3" eb="5">
      <t>ニュウリョク</t>
    </rPh>
    <phoneticPr fontId="14"/>
  </si>
  <si>
    <t xml:space="preserve">配信時にデータDel </t>
    <rPh sb="0" eb="2">
      <t>ハイシン</t>
    </rPh>
    <rPh sb="2" eb="3">
      <t>ジ</t>
    </rPh>
    <phoneticPr fontId="14"/>
  </si>
  <si>
    <t xml:space="preserve"> </t>
    <phoneticPr fontId="14"/>
  </si>
  <si>
    <t>7/23</t>
    <phoneticPr fontId="14"/>
  </si>
  <si>
    <t>園　試</t>
    <rPh sb="0" eb="1">
      <t>エン</t>
    </rPh>
    <rPh sb="2" eb="3">
      <t>シ</t>
    </rPh>
    <phoneticPr fontId="14"/>
  </si>
  <si>
    <t>本　年</t>
    <phoneticPr fontId="14"/>
  </si>
  <si>
    <t>園
試</t>
    <rPh sb="0" eb="1">
      <t>エン</t>
    </rPh>
    <rPh sb="2" eb="3">
      <t>シ</t>
    </rPh>
    <phoneticPr fontId="14"/>
  </si>
  <si>
    <t>郡
家</t>
    <phoneticPr fontId="14"/>
  </si>
  <si>
    <t>園
試</t>
    <phoneticPr fontId="14"/>
  </si>
  <si>
    <t>平
均</t>
    <phoneticPr fontId="14"/>
  </si>
  <si>
    <t>＊倉吉は令和２年から調査園変更</t>
    <rPh sb="1" eb="3">
      <t>クラヨシ</t>
    </rPh>
    <rPh sb="4" eb="5">
      <t>レイ</t>
    </rPh>
    <rPh sb="5" eb="6">
      <t>ワ</t>
    </rPh>
    <phoneticPr fontId="14"/>
  </si>
  <si>
    <t>倉　吉</t>
    <rPh sb="0" eb="1">
      <t>クラ</t>
    </rPh>
    <rPh sb="2" eb="3">
      <t>キチ</t>
    </rPh>
    <phoneticPr fontId="14"/>
  </si>
  <si>
    <t>（注）　1.各地区における平年値は、下記のとおりとした。</t>
    <phoneticPr fontId="14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</si>
  <si>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4"/>
  </si>
  <si>
    <t>環状剝皮</t>
    <rPh sb="0" eb="2">
      <t>カンジョウ</t>
    </rPh>
    <rPh sb="2" eb="4">
      <t>ハクヒ</t>
    </rPh>
    <phoneticPr fontId="14"/>
  </si>
  <si>
    <t>西</t>
    <phoneticPr fontId="14"/>
  </si>
  <si>
    <t>条</t>
    <phoneticPr fontId="14"/>
  </si>
  <si>
    <t>園　試</t>
    <rPh sb="0" eb="1">
      <t>エン</t>
    </rPh>
    <rPh sb="2" eb="3">
      <t>シ</t>
    </rPh>
    <phoneticPr fontId="14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</si>
  <si>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4"/>
  </si>
  <si>
    <t>園　試</t>
    <rPh sb="0" eb="1">
      <t>エン</t>
    </rPh>
    <rPh sb="2" eb="3">
      <t>シ</t>
    </rPh>
    <phoneticPr fontId="14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</si>
  <si>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4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</si>
  <si>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4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</si>
  <si>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4"/>
  </si>
  <si>
    <t>-</t>
    <phoneticPr fontId="14"/>
  </si>
  <si>
    <t>　２．鳥取から河原へ平成３０年より作況調査地区を変更。</t>
    <phoneticPr fontId="14"/>
  </si>
  <si>
    <t>８日早い</t>
    <rPh sb="1" eb="2">
      <t>ヒ</t>
    </rPh>
    <rPh sb="2" eb="3">
      <t>ハヤ</t>
    </rPh>
    <phoneticPr fontId="14"/>
  </si>
  <si>
    <t>5月24日</t>
    <phoneticPr fontId="14"/>
  </si>
  <si>
    <t>＊園試は平成26年から調査樹変更</t>
    <rPh sb="4" eb="6">
      <t>ヘイセイ</t>
    </rPh>
    <rPh sb="8" eb="9">
      <t>ネン</t>
    </rPh>
    <rPh sb="13" eb="14">
      <t>ジュ</t>
    </rPh>
    <phoneticPr fontId="14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</si>
  <si>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4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</si>
  <si>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4"/>
  </si>
  <si>
    <t>前年比</t>
    <rPh sb="2" eb="3">
      <t>ヒ</t>
    </rPh>
    <phoneticPr fontId="14"/>
  </si>
  <si>
    <t>9月11日</t>
    <phoneticPr fontId="14"/>
  </si>
  <si>
    <t>大　山</t>
    <rPh sb="0" eb="1">
      <t>ダイ</t>
    </rPh>
    <rPh sb="2" eb="3">
      <t>ヤマ</t>
    </rPh>
    <phoneticPr fontId="14"/>
  </si>
  <si>
    <t>＊大山は令和５年から調査園変更</t>
    <rPh sb="1" eb="3">
      <t>ダイセン</t>
    </rPh>
    <rPh sb="4" eb="6">
      <t>レイワ</t>
    </rPh>
    <phoneticPr fontId="14"/>
  </si>
  <si>
    <t>中山</t>
    <rPh sb="0" eb="2">
      <t>ナカヤマ</t>
    </rPh>
    <phoneticPr fontId="14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</si>
  <si>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4"/>
  </si>
  <si>
    <t>中山</t>
    <rPh sb="0" eb="2">
      <t>ナカヤマ</t>
    </rPh>
    <phoneticPr fontId="14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</si>
  <si>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4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</si>
  <si>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4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</si>
  <si>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4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</si>
  <si>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4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</si>
  <si>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4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</si>
  <si>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4"/>
  </si>
  <si>
    <t>王秋</t>
    <rPh sb="0" eb="2">
      <t>オウシュウ</t>
    </rPh>
    <phoneticPr fontId="14"/>
  </si>
  <si>
    <t>8/22～</t>
    <phoneticPr fontId="14"/>
  </si>
  <si>
    <t>9/1～</t>
    <phoneticPr fontId="14"/>
  </si>
  <si>
    <t>9/10</t>
    <phoneticPr fontId="14"/>
  </si>
  <si>
    <t>9/11～</t>
    <phoneticPr fontId="14"/>
  </si>
  <si>
    <t>9/20</t>
    <phoneticPr fontId="14"/>
  </si>
  <si>
    <t>9/21～</t>
    <phoneticPr fontId="14"/>
  </si>
  <si>
    <t>9/30</t>
    <phoneticPr fontId="14"/>
  </si>
  <si>
    <t>8/31</t>
    <phoneticPr fontId="14"/>
  </si>
  <si>
    <t>10/1～</t>
    <phoneticPr fontId="14"/>
  </si>
  <si>
    <t>10/10</t>
    <phoneticPr fontId="14"/>
  </si>
  <si>
    <t>10/11～</t>
    <phoneticPr fontId="14"/>
  </si>
  <si>
    <t>10/20</t>
    <phoneticPr fontId="14"/>
  </si>
  <si>
    <t>10/21～</t>
    <phoneticPr fontId="14"/>
  </si>
  <si>
    <t>10/30</t>
    <phoneticPr fontId="14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</si>
  <si>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</si>
  <si>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</si>
  <si>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</si>
  <si>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4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</si>
  <si>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</si>
  <si>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4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</si>
  <si>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4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</si>
  <si>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4"/>
  </si>
  <si>
    <t>河原</t>
    <rPh sb="0" eb="2">
      <t>カワハラ</t>
    </rPh>
    <phoneticPr fontId="14"/>
  </si>
  <si>
    <t>【注記】</t>
    <rPh sb="1" eb="3">
      <t>チュウキ</t>
    </rPh>
    <phoneticPr fontId="14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</si>
  <si>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4"/>
  </si>
  <si>
    <t>（王秋）</t>
    <rPh sb="1" eb="3">
      <t>オウシュウ</t>
    </rPh>
    <phoneticPr fontId="14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</si>
  <si>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4"/>
  </si>
  <si>
    <t>平年比</t>
    <rPh sb="0" eb="2">
      <t>ヘイネン</t>
    </rPh>
    <rPh sb="2" eb="3">
      <t>ヒ</t>
    </rPh>
    <phoneticPr fontId="14"/>
  </si>
  <si>
    <t>令和７年度　二十世紀作況調査園の果実発育調査結果　</t>
    <rPh sb="0" eb="1">
      <t>レイ</t>
    </rPh>
    <rPh sb="1" eb="2">
      <t>ワ</t>
    </rPh>
    <phoneticPr fontId="14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</si>
  <si>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4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</si>
  <si>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4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</si>
  <si>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4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</si>
  <si>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4"/>
  </si>
  <si>
    <t>大山：平成29年度から令和6年までの平均値（8年間）</t>
    <rPh sb="0" eb="2">
      <t>ダイセン</t>
    </rPh>
    <phoneticPr fontId="14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</si>
  <si>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4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</si>
  <si>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4"/>
  </si>
  <si>
    <t>　　　　　河原：平成29年～令和6年の平均値（8年間）</t>
    <phoneticPr fontId="14"/>
  </si>
  <si>
    <t>　　　　　会見：平成27年～令和6年の平均値（１０年間）</t>
    <phoneticPr fontId="14"/>
  </si>
  <si>
    <t>　　　  　園試：平成28年～令和6年の平均値（8年間）　※令和４年度を除く</t>
    <rPh sb="5" eb="6">
      <t>エン</t>
    </rPh>
    <rPh sb="6" eb="7">
      <t>シ</t>
    </rPh>
    <phoneticPr fontId="14"/>
  </si>
  <si>
    <t>令和７年度　富有作況調査園の果実発育調査結果</t>
    <rPh sb="0" eb="1">
      <t>レイ</t>
    </rPh>
    <rPh sb="1" eb="2">
      <t>ワ</t>
    </rPh>
    <phoneticPr fontId="14"/>
  </si>
  <si>
    <t>八　東</t>
    <rPh sb="0" eb="1">
      <t>ハチ</t>
    </rPh>
    <rPh sb="2" eb="3">
      <t>ヒガシ</t>
    </rPh>
    <phoneticPr fontId="14"/>
  </si>
  <si>
    <t>-</t>
    <phoneticPr fontId="14"/>
  </si>
  <si>
    <t>令和７年度　西条作況調査園の果実発育調査結果</t>
    <rPh sb="0" eb="1">
      <t>レイ</t>
    </rPh>
    <rPh sb="1" eb="2">
      <t>ワ</t>
    </rPh>
    <phoneticPr fontId="14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</si>
  <si>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4"/>
  </si>
  <si>
    <t>園試：平成２８年～令和６年の平均値　令和４年を除く（８年間）</t>
    <rPh sb="0" eb="1">
      <t>シ</t>
    </rPh>
    <phoneticPr fontId="14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</si>
  <si>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4"/>
  </si>
  <si>
    <t>　　　　　　　　　会見　：平成３０年～令和６年分（７年間）</t>
    <rPh sb="9" eb="11">
      <t>アイミ</t>
    </rPh>
    <phoneticPr fontId="14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</si>
  <si>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4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</si>
  <si>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4"/>
  </si>
  <si>
    <t>令和７年度　輝太郎作況調査園の果実発育調査結果</t>
    <rPh sb="0" eb="1">
      <t>レイ</t>
    </rPh>
    <rPh sb="1" eb="2">
      <t>ワ</t>
    </rPh>
    <phoneticPr fontId="14"/>
  </si>
  <si>
    <t>令和７年度　新甘泉作況調査園の果実発育調査結果　</t>
    <rPh sb="0" eb="1">
      <t>レイ</t>
    </rPh>
    <rPh sb="1" eb="2">
      <t>ワ</t>
    </rPh>
    <phoneticPr fontId="14"/>
  </si>
  <si>
    <t>　　　郡家：令和３年度から令和６年度までの数値（４年間）</t>
    <phoneticPr fontId="14"/>
  </si>
  <si>
    <t>　　　中山：平成２７年度から令和６年度までの数値（１０年間）</t>
    <phoneticPr fontId="14"/>
  </si>
  <si>
    <t>　　　園試：平成２７年から令和６年までの平均値（１０年間）</t>
    <rPh sb="13" eb="15">
      <t>レイワ</t>
    </rPh>
    <phoneticPr fontId="14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</si>
  <si>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</si>
  <si>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</si>
  <si>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1日早い</t>
    <rPh sb="1" eb="2">
      <t>ニチ</t>
    </rPh>
    <rPh sb="2" eb="3">
      <t>ハヤ</t>
    </rPh>
    <phoneticPr fontId="14"/>
  </si>
  <si>
    <t>4日遅れ</t>
    <rPh sb="1" eb="2">
      <t>カ</t>
    </rPh>
    <rPh sb="2" eb="3">
      <t>オク</t>
    </rPh>
    <phoneticPr fontId="14"/>
  </si>
  <si>
    <t>3日遅れ</t>
    <rPh sb="1" eb="2">
      <t>ニチ</t>
    </rPh>
    <rPh sb="2" eb="3">
      <t>オク</t>
    </rPh>
    <phoneticPr fontId="14"/>
  </si>
  <si>
    <t>6日早い</t>
    <rPh sb="1" eb="2">
      <t>ニチ</t>
    </rPh>
    <rPh sb="2" eb="3">
      <t>ハヤ</t>
    </rPh>
    <phoneticPr fontId="14"/>
  </si>
  <si>
    <t>4日遅れ</t>
    <rPh sb="1" eb="2">
      <t>ニチ</t>
    </rPh>
    <rPh sb="2" eb="3">
      <t>オク</t>
    </rPh>
    <phoneticPr fontId="14"/>
  </si>
  <si>
    <t>6日遅れ</t>
    <rPh sb="1" eb="2">
      <t>カ</t>
    </rPh>
    <rPh sb="2" eb="3">
      <t>オク</t>
    </rPh>
    <phoneticPr fontId="14"/>
  </si>
  <si>
    <t>6月23日</t>
    <phoneticPr fontId="14"/>
  </si>
  <si>
    <t>7月13日</t>
    <phoneticPr fontId="14"/>
  </si>
  <si>
    <t>前年並み</t>
    <rPh sb="0" eb="2">
      <t>ゼンネン</t>
    </rPh>
    <rPh sb="2" eb="3">
      <t>ナ</t>
    </rPh>
    <phoneticPr fontId="14"/>
  </si>
  <si>
    <t>１日早い</t>
    <rPh sb="1" eb="2">
      <t>ニチ</t>
    </rPh>
    <rPh sb="2" eb="3">
      <t>ハヤ</t>
    </rPh>
    <phoneticPr fontId="14"/>
  </si>
  <si>
    <t>１日遅い</t>
    <rPh sb="1" eb="3">
      <t>ニチオソ</t>
    </rPh>
    <phoneticPr fontId="14"/>
  </si>
  <si>
    <t>2日遅い</t>
    <rPh sb="1" eb="3">
      <t>ニチオソ</t>
    </rPh>
    <phoneticPr fontId="14"/>
  </si>
  <si>
    <t>１日遅い</t>
    <rPh sb="1" eb="3">
      <t>ニチオソ</t>
    </rPh>
    <phoneticPr fontId="14"/>
  </si>
  <si>
    <t>２日早い</t>
    <rPh sb="1" eb="2">
      <t>ニチ</t>
    </rPh>
    <rPh sb="2" eb="3">
      <t>ハヤ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</si>
</sst>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4" formatCode="m/d;@"/>
    <numFmt numFmtId="185" formatCode="_ * #,##0_ ;_ * \-#,##0_ ;_ * &quot;-&quot;?_ ;_ @_ "/>
    <numFmt numFmtId="186" formatCode="#,##0.0_ "/>
  </numFmts>
  <fonts count="2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38" fontId="10" fillId="0" borderId="0" applyFont="0" applyFill="0" applyBorder="0" applyAlignment="0" applyProtection="0"/>
    <xf numFmtId="0" fontId="13" fillId="0" borderId="0">
      <alignment vertical="center"/>
    </xf>
    <xf numFmtId="0" fontId="10" fillId="0" borderId="0"/>
    <xf numFmtId="0" fontId="13" fillId="0" borderId="0"/>
    <xf numFmtId="176" fontId="11" fillId="0" borderId="0"/>
    <xf numFmtId="0" fontId="11" fillId="0" borderId="0"/>
  </cellStyleXfs>
  <cellXfs count="596">
    <xf numFmtId="0" fontId="0" fillId="0" borderId="0" xfId="0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shrinkToFit="1"/>
    </xf>
    <xf numFmtId="179" fontId="0" fillId="0" borderId="5" xfId="0" applyNumberFormat="1" applyFon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 applyBorder="1" applyAlignment="1"/>
    <xf numFmtId="0" fontId="2" fillId="0" borderId="0" xfId="0" applyFont="1" applyAlignment="1"/>
    <xf numFmtId="177" fontId="1" fillId="0" borderId="0" xfId="0" applyNumberFormat="1" applyFont="1" applyBorder="1" applyAlignment="1"/>
    <xf numFmtId="177" fontId="2" fillId="0" borderId="0" xfId="0" applyNumberFormat="1" applyFont="1" applyBorder="1" applyAlignment="1"/>
    <xf numFmtId="0" fontId="2" fillId="0" borderId="0" xfId="0" applyFont="1" applyBorder="1" applyAlignment="1"/>
    <xf numFmtId="179" fontId="2" fillId="0" borderId="0" xfId="6" applyNumberFormat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 applyAlignment="1"/>
    <xf numFmtId="0" fontId="1" fillId="0" borderId="0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 applyAlignment="1"/>
    <xf numFmtId="180" fontId="1" fillId="0" borderId="0" xfId="0" applyNumberFormat="1" applyFont="1" applyBorder="1" applyAlignment="1">
      <alignment horizontal="centerContinuous"/>
    </xf>
    <xf numFmtId="180" fontId="1" fillId="0" borderId="0" xfId="0" applyNumberFormat="1" applyFont="1" applyBorder="1" applyAlignment="1">
      <alignment shrinkToFit="1"/>
    </xf>
    <xf numFmtId="180" fontId="1" fillId="0" borderId="0" xfId="0" applyNumberFormat="1" applyFont="1" applyBorder="1" applyAlignment="1"/>
    <xf numFmtId="18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Continuous"/>
    </xf>
    <xf numFmtId="0" fontId="1" fillId="0" borderId="6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 applyAlignment="1"/>
    <xf numFmtId="56" fontId="1" fillId="0" borderId="0" xfId="0" applyNumberFormat="1" applyFont="1" applyBorder="1" applyAlignme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shrinkToFit="1"/>
    </xf>
    <xf numFmtId="179" fontId="1" fillId="0" borderId="0" xfId="0" applyNumberFormat="1" applyFont="1" applyBorder="1" applyAlignment="1">
      <alignment shrinkToFit="1"/>
    </xf>
    <xf numFmtId="180" fontId="15" fillId="0" borderId="11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horizontal="right"/>
    </xf>
    <xf numFmtId="181" fontId="16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/>
    <xf numFmtId="0" fontId="1" fillId="0" borderId="10" xfId="0" applyFont="1" applyBorder="1" applyAlignment="1">
      <alignment shrinkToFit="1"/>
    </xf>
    <xf numFmtId="0" fontId="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0" fontId="2" fillId="0" borderId="16" xfId="0" applyNumberFormat="1" applyFont="1" applyFill="1" applyBorder="1" applyAlignment="1">
      <alignment horizontal="right"/>
    </xf>
    <xf numFmtId="180" fontId="2" fillId="0" borderId="11" xfId="0" applyNumberFormat="1" applyFont="1" applyFill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5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77" fontId="1" fillId="0" borderId="0" xfId="0" applyNumberFormat="1" applyFont="1" applyFill="1" applyBorder="1" applyAlignment="1"/>
    <xf numFmtId="0" fontId="1" fillId="0" borderId="0" xfId="0" applyFont="1" applyFill="1" applyAlignment="1"/>
    <xf numFmtId="42" fontId="1" fillId="0" borderId="0" xfId="0" applyNumberFormat="1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/>
    <xf numFmtId="0" fontId="1" fillId="0" borderId="32" xfId="0" applyFont="1" applyBorder="1" applyAlignment="1">
      <alignment horizontal="center"/>
    </xf>
    <xf numFmtId="180" fontId="2" fillId="0" borderId="29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43" fontId="1" fillId="0" borderId="0" xfId="0" applyNumberFormat="1" applyFont="1" applyAlignment="1"/>
    <xf numFmtId="42" fontId="1" fillId="0" borderId="0" xfId="0" applyNumberFormat="1" applyFont="1" applyAlignment="1"/>
    <xf numFmtId="0" fontId="1" fillId="0" borderId="0" xfId="0" applyNumberFormat="1" applyFont="1" applyFill="1" applyAlignment="1"/>
    <xf numFmtId="179" fontId="1" fillId="0" borderId="0" xfId="0" applyNumberFormat="1" applyFont="1" applyAlignment="1"/>
    <xf numFmtId="56" fontId="1" fillId="0" borderId="0" xfId="0" applyNumberFormat="1" applyFont="1" applyAlignment="1">
      <alignment horizontal="center"/>
    </xf>
    <xf numFmtId="56" fontId="1" fillId="0" borderId="17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56" fontId="1" fillId="0" borderId="0" xfId="0" applyNumberFormat="1" applyFont="1" applyFill="1" applyAlignment="1">
      <alignment horizontal="center"/>
    </xf>
    <xf numFmtId="179" fontId="1" fillId="0" borderId="5" xfId="0" applyNumberFormat="1" applyFont="1" applyBorder="1" applyAlignment="1"/>
    <xf numFmtId="179" fontId="1" fillId="0" borderId="5" xfId="0" applyNumberFormat="1" applyFont="1" applyFill="1" applyBorder="1" applyAlignment="1"/>
    <xf numFmtId="182" fontId="1" fillId="0" borderId="5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56" fontId="1" fillId="0" borderId="7" xfId="0" applyNumberFormat="1" applyFont="1" applyBorder="1" applyAlignment="1"/>
    <xf numFmtId="0" fontId="8" fillId="0" borderId="0" xfId="0" applyFont="1" applyAlignment="1"/>
    <xf numFmtId="181" fontId="1" fillId="0" borderId="14" xfId="0" applyNumberFormat="1" applyFont="1" applyFill="1" applyBorder="1" applyAlignment="1">
      <alignment horizontal="right"/>
    </xf>
    <xf numFmtId="181" fontId="1" fillId="0" borderId="17" xfId="0" applyNumberFormat="1" applyFont="1" applyFill="1" applyBorder="1" applyAlignment="1">
      <alignment horizontal="right"/>
    </xf>
    <xf numFmtId="176" fontId="9" fillId="0" borderId="0" xfId="5" applyFont="1" applyAlignment="1"/>
    <xf numFmtId="0" fontId="1" fillId="0" borderId="0" xfId="0" applyFont="1" applyFill="1" applyBorder="1" applyAlignment="1">
      <alignment horizontal="center"/>
    </xf>
    <xf numFmtId="56" fontId="1" fillId="0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30" xfId="0" applyFont="1" applyBorder="1" applyAlignment="1"/>
    <xf numFmtId="0" fontId="2" fillId="0" borderId="4" xfId="0" applyFont="1" applyFill="1" applyBorder="1" applyAlignment="1"/>
    <xf numFmtId="182" fontId="1" fillId="0" borderId="0" xfId="0" applyNumberFormat="1" applyFont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180" fontId="2" fillId="0" borderId="25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80" fontId="2" fillId="0" borderId="16" xfId="4" applyNumberFormat="1" applyFont="1" applyFill="1" applyBorder="1" applyAlignment="1">
      <alignment horizontal="right"/>
    </xf>
    <xf numFmtId="180" fontId="2" fillId="0" borderId="29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4" applyFont="1" applyFill="1" applyBorder="1"/>
    <xf numFmtId="176" fontId="1" fillId="0" borderId="0" xfId="0" applyNumberFormat="1" applyFont="1" applyFill="1" applyBorder="1" applyAlignment="1"/>
    <xf numFmtId="179" fontId="7" fillId="0" borderId="0" xfId="4" applyNumberFormat="1" applyFont="1" applyFill="1" applyBorder="1"/>
    <xf numFmtId="0" fontId="1" fillId="0" borderId="7" xfId="0" applyFont="1" applyFill="1" applyBorder="1" applyAlignment="1">
      <alignment horizontal="center"/>
    </xf>
    <xf numFmtId="56" fontId="1" fillId="0" borderId="10" xfId="0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1" fillId="0" borderId="13" xfId="0" applyFont="1" applyFill="1" applyBorder="1" applyAlignment="1"/>
    <xf numFmtId="0" fontId="1" fillId="0" borderId="5" xfId="0" applyFont="1" applyFill="1" applyBorder="1" applyAlignment="1">
      <alignment horizontal="center"/>
    </xf>
    <xf numFmtId="56" fontId="1" fillId="0" borderId="7" xfId="0" applyNumberFormat="1" applyFont="1" applyFill="1" applyBorder="1" applyAlignment="1"/>
    <xf numFmtId="43" fontId="1" fillId="0" borderId="0" xfId="0" applyNumberFormat="1" applyFont="1" applyFill="1" applyAlignment="1"/>
    <xf numFmtId="179" fontId="1" fillId="0" borderId="0" xfId="0" applyNumberFormat="1" applyFont="1" applyFill="1" applyAlignment="1"/>
    <xf numFmtId="0" fontId="1" fillId="0" borderId="6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179" fontId="1" fillId="0" borderId="6" xfId="0" applyNumberFormat="1" applyFont="1" applyFill="1" applyBorder="1" applyAlignment="1"/>
    <xf numFmtId="179" fontId="1" fillId="0" borderId="30" xfId="0" applyNumberFormat="1" applyFont="1" applyFill="1" applyBorder="1" applyAlignment="1"/>
    <xf numFmtId="41" fontId="1" fillId="0" borderId="30" xfId="0" applyNumberFormat="1" applyFont="1" applyFill="1" applyBorder="1" applyAlignment="1"/>
    <xf numFmtId="41" fontId="1" fillId="0" borderId="6" xfId="0" applyNumberFormat="1" applyFont="1" applyFill="1" applyBorder="1" applyAlignment="1"/>
    <xf numFmtId="41" fontId="1" fillId="0" borderId="0" xfId="0" applyNumberFormat="1" applyFont="1" applyFill="1" applyBorder="1" applyAlignment="1"/>
    <xf numFmtId="181" fontId="1" fillId="0" borderId="8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18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180" fontId="2" fillId="0" borderId="17" xfId="0" applyNumberFormat="1" applyFont="1" applyFill="1" applyBorder="1" applyAlignment="1">
      <alignment horizontal="right"/>
    </xf>
    <xf numFmtId="180" fontId="2" fillId="0" borderId="32" xfId="0" applyNumberFormat="1" applyFont="1" applyFill="1" applyBorder="1" applyAlignment="1">
      <alignment horizontal="right"/>
    </xf>
    <xf numFmtId="56" fontId="1" fillId="0" borderId="34" xfId="0" quotePrefix="1" applyNumberFormat="1" applyFont="1" applyBorder="1" applyAlignment="1">
      <alignment horizontal="centerContinuous"/>
    </xf>
    <xf numFmtId="0" fontId="1" fillId="0" borderId="34" xfId="0" quotePrefix="1" applyFont="1" applyFill="1" applyBorder="1" applyAlignment="1">
      <alignment horizontal="left"/>
    </xf>
    <xf numFmtId="0" fontId="1" fillId="0" borderId="5" xfId="0" quotePrefix="1" applyFont="1" applyFill="1" applyBorder="1" applyAlignment="1">
      <alignment horizontal="left"/>
    </xf>
    <xf numFmtId="0" fontId="1" fillId="0" borderId="34" xfId="0" quotePrefix="1" applyFont="1" applyFill="1" applyBorder="1" applyAlignment="1"/>
    <xf numFmtId="0" fontId="1" fillId="0" borderId="16" xfId="0" quotePrefix="1" applyFont="1" applyFill="1" applyBorder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1" fillId="0" borderId="6" xfId="0" quotePrefix="1" applyFont="1" applyFill="1" applyBorder="1" applyAlignment="1">
      <alignment horizontal="center"/>
    </xf>
    <xf numFmtId="0" fontId="1" fillId="0" borderId="17" xfId="0" quotePrefix="1" applyFont="1" applyFill="1" applyBorder="1" applyAlignment="1">
      <alignment horizontal="center"/>
    </xf>
    <xf numFmtId="0" fontId="1" fillId="0" borderId="7" xfId="0" quotePrefix="1" applyFont="1" applyFill="1" applyBorder="1" applyAlignment="1">
      <alignment horizontal="left"/>
    </xf>
    <xf numFmtId="0" fontId="1" fillId="0" borderId="18" xfId="0" quotePrefix="1" applyNumberFormat="1" applyFont="1" applyFill="1" applyBorder="1" applyAlignment="1">
      <alignment horizontal="center" shrinkToFit="1"/>
    </xf>
    <xf numFmtId="0" fontId="1" fillId="0" borderId="7" xfId="0" quotePrefix="1" applyNumberFormat="1" applyFont="1" applyFill="1" applyBorder="1" applyAlignment="1">
      <alignment horizontal="center"/>
    </xf>
    <xf numFmtId="0" fontId="1" fillId="0" borderId="13" xfId="0" quotePrefix="1" applyFont="1" applyFill="1" applyBorder="1" applyAlignment="1">
      <alignment horizontal="right"/>
    </xf>
    <xf numFmtId="0" fontId="1" fillId="0" borderId="13" xfId="0" quotePrefix="1" applyFont="1" applyFill="1" applyBorder="1" applyAlignment="1">
      <alignment horizontal="center"/>
    </xf>
    <xf numFmtId="0" fontId="1" fillId="0" borderId="0" xfId="0" quotePrefix="1" applyFont="1" applyFill="1" applyAlignment="1">
      <alignment horizontal="left"/>
    </xf>
    <xf numFmtId="0" fontId="1" fillId="0" borderId="34" xfId="0" quotePrefix="1" applyFont="1" applyBorder="1" applyAlignment="1"/>
    <xf numFmtId="0" fontId="1" fillId="0" borderId="34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6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right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1" fillId="0" borderId="0" xfId="0" quotePrefix="1" applyFont="1" applyAlignment="1">
      <alignment horizontal="left"/>
    </xf>
    <xf numFmtId="0" fontId="1" fillId="0" borderId="7" xfId="0" quotePrefix="1" applyNumberFormat="1" applyFont="1" applyBorder="1" applyAlignment="1">
      <alignment horizontal="center"/>
    </xf>
    <xf numFmtId="0" fontId="1" fillId="0" borderId="11" xfId="0" quotePrefix="1" applyNumberFormat="1" applyFont="1" applyBorder="1" applyAlignment="1">
      <alignment horizontal="center"/>
    </xf>
    <xf numFmtId="0" fontId="1" fillId="0" borderId="13" xfId="0" quotePrefix="1" applyNumberFormat="1" applyFont="1" applyBorder="1" applyAlignment="1">
      <alignment horizontal="center"/>
    </xf>
    <xf numFmtId="0" fontId="1" fillId="0" borderId="16" xfId="0" quotePrefix="1" applyNumberFormat="1" applyFont="1" applyBorder="1" applyAlignment="1">
      <alignment horizontal="center"/>
    </xf>
    <xf numFmtId="0" fontId="1" fillId="0" borderId="17" xfId="0" quotePrefix="1" applyNumberFormat="1" applyFont="1" applyBorder="1" applyAlignment="1">
      <alignment horizontal="center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1" fillId="0" borderId="0" xfId="0" applyNumberFormat="1" applyFont="1" applyAlignment="1"/>
    <xf numFmtId="56" fontId="1" fillId="0" borderId="29" xfId="0" quotePrefix="1" applyNumberFormat="1" applyFont="1" applyFill="1" applyBorder="1" applyAlignment="1">
      <alignment horizontal="center"/>
    </xf>
    <xf numFmtId="56" fontId="1" fillId="0" borderId="17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 applyAlignment="1"/>
    <xf numFmtId="56" fontId="1" fillId="0" borderId="30" xfId="0" applyNumberFormat="1" applyFont="1" applyBorder="1" applyAlignment="1"/>
    <xf numFmtId="179" fontId="1" fillId="0" borderId="30" xfId="0" applyNumberFormat="1" applyFont="1" applyBorder="1" applyAlignment="1"/>
    <xf numFmtId="179" fontId="1" fillId="0" borderId="6" xfId="0" applyNumberFormat="1" applyFont="1" applyBorder="1" applyAlignment="1"/>
    <xf numFmtId="41" fontId="1" fillId="0" borderId="30" xfId="0" applyNumberFormat="1" applyFont="1" applyBorder="1" applyAlignment="1"/>
    <xf numFmtId="41" fontId="1" fillId="0" borderId="6" xfId="0" applyNumberFormat="1" applyFont="1" applyBorder="1" applyAlignme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 applyAlignment="1"/>
    <xf numFmtId="0" fontId="0" fillId="0" borderId="11" xfId="0" applyBorder="1" applyAlignment="1"/>
    <xf numFmtId="0" fontId="0" fillId="0" borderId="17" xfId="0" applyBorder="1" applyAlignment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Fon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176" fontId="1" fillId="0" borderId="0" xfId="0" applyNumberFormat="1" applyFont="1" applyAlignment="1"/>
    <xf numFmtId="185" fontId="1" fillId="0" borderId="5" xfId="0" applyNumberFormat="1" applyFont="1" applyBorder="1" applyAlignment="1"/>
    <xf numFmtId="185" fontId="1" fillId="0" borderId="5" xfId="0" applyNumberFormat="1" applyFont="1" applyFill="1" applyBorder="1" applyAlignment="1"/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 applyAlignment="1"/>
    <xf numFmtId="49" fontId="1" fillId="0" borderId="26" xfId="0" applyNumberFormat="1" applyFont="1" applyBorder="1" applyAlignment="1"/>
    <xf numFmtId="49" fontId="1" fillId="0" borderId="12" xfId="0" applyNumberFormat="1" applyFont="1" applyBorder="1" applyAlignment="1"/>
    <xf numFmtId="49" fontId="1" fillId="0" borderId="21" xfId="0" applyNumberFormat="1" applyFont="1" applyBorder="1" applyAlignment="1"/>
    <xf numFmtId="49" fontId="1" fillId="0" borderId="14" xfId="0" applyNumberFormat="1" applyFont="1" applyBorder="1" applyAlignment="1"/>
    <xf numFmtId="49" fontId="1" fillId="0" borderId="22" xfId="0" applyNumberFormat="1" applyFont="1" applyBorder="1" applyAlignment="1"/>
    <xf numFmtId="18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 shrinkToFi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shrinkToFit="1"/>
    </xf>
    <xf numFmtId="0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Border="1" applyAlignment="1">
      <alignment horizontal="right"/>
    </xf>
    <xf numFmtId="181" fontId="1" fillId="0" borderId="0" xfId="0" applyNumberFormat="1" applyFont="1" applyBorder="1" applyAlignment="1">
      <alignment horizontal="right"/>
    </xf>
    <xf numFmtId="0" fontId="1" fillId="2" borderId="0" xfId="0" applyFont="1" applyFill="1" applyAlignment="1"/>
    <xf numFmtId="180" fontId="2" fillId="0" borderId="8" xfId="0" applyNumberFormat="1" applyFont="1" applyFill="1" applyBorder="1" applyAlignment="1">
      <alignment horizontal="right"/>
    </xf>
    <xf numFmtId="176" fontId="9" fillId="0" borderId="0" xfId="5" applyNumberFormat="1" applyFont="1" applyAlignment="1"/>
    <xf numFmtId="185" fontId="1" fillId="0" borderId="5" xfId="0" applyNumberFormat="1" applyFont="1" applyBorder="1" applyAlignment="1">
      <alignment shrinkToFit="1"/>
    </xf>
    <xf numFmtId="180" fontId="2" fillId="0" borderId="7" xfId="0" applyNumberFormat="1" applyFont="1" applyFill="1" applyBorder="1" applyAlignment="1">
      <alignment horizontal="right"/>
    </xf>
    <xf numFmtId="180" fontId="2" fillId="0" borderId="10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178" fontId="1" fillId="0" borderId="8" xfId="0" applyNumberFormat="1" applyFont="1" applyFill="1" applyBorder="1" applyAlignment="1">
      <alignment horizontal="right"/>
    </xf>
    <xf numFmtId="2" fontId="1" fillId="0" borderId="0" xfId="0" applyNumberFormat="1" applyFont="1" applyAlignment="1"/>
    <xf numFmtId="176" fontId="1" fillId="0" borderId="0" xfId="0" applyNumberFormat="1" applyFont="1" applyFill="1" applyAlignment="1"/>
    <xf numFmtId="179" fontId="1" fillId="0" borderId="0" xfId="0" applyNumberFormat="1" applyFont="1" applyFill="1" applyBorder="1" applyAlignment="1"/>
    <xf numFmtId="176" fontId="18" fillId="0" borderId="0" xfId="0" applyNumberFormat="1" applyFont="1" applyAlignment="1"/>
    <xf numFmtId="180" fontId="2" fillId="0" borderId="26" xfId="0" applyNumberFormat="1" applyFont="1" applyFill="1" applyBorder="1" applyAlignment="1">
      <alignment horizontal="right"/>
    </xf>
    <xf numFmtId="180" fontId="2" fillId="0" borderId="2" xfId="0" applyNumberFormat="1" applyFont="1" applyFill="1" applyBorder="1" applyAlignment="1">
      <alignment horizontal="right"/>
    </xf>
    <xf numFmtId="0" fontId="19" fillId="0" borderId="0" xfId="0" applyFont="1" applyAlignment="1">
      <alignment shrinkToFit="1"/>
    </xf>
    <xf numFmtId="0" fontId="18" fillId="0" borderId="0" xfId="0" applyFont="1" applyAlignment="1">
      <alignment shrinkToFit="1"/>
    </xf>
    <xf numFmtId="178" fontId="1" fillId="0" borderId="16" xfId="0" applyNumberFormat="1" applyFont="1" applyFill="1" applyBorder="1" applyAlignment="1">
      <alignment horizontal="right"/>
    </xf>
    <xf numFmtId="0" fontId="1" fillId="0" borderId="19" xfId="0" quotePrefix="1" applyFont="1" applyFill="1" applyBorder="1" applyAlignment="1">
      <alignment horizontal="left"/>
    </xf>
    <xf numFmtId="181" fontId="1" fillId="0" borderId="29" xfId="0" applyNumberFormat="1" applyFont="1" applyFill="1" applyBorder="1" applyAlignment="1">
      <alignment horizontal="right"/>
    </xf>
    <xf numFmtId="181" fontId="1" fillId="0" borderId="32" xfId="0" applyNumberFormat="1" applyFont="1" applyFill="1" applyBorder="1" applyAlignment="1">
      <alignment horizontal="right"/>
    </xf>
    <xf numFmtId="180" fontId="2" fillId="0" borderId="13" xfId="0" applyNumberFormat="1" applyFont="1" applyFill="1" applyBorder="1" applyAlignment="1">
      <alignment horizontal="right"/>
    </xf>
    <xf numFmtId="56" fontId="1" fillId="0" borderId="0" xfId="0" quotePrefix="1" applyNumberFormat="1" applyFont="1" applyBorder="1" applyAlignment="1">
      <alignment horizontal="centerContinuous"/>
    </xf>
    <xf numFmtId="56" fontId="1" fillId="0" borderId="34" xfId="0" quotePrefix="1" applyNumberFormat="1" applyFont="1" applyFill="1" applyBorder="1" applyAlignment="1">
      <alignment horizontal="centerContinuous"/>
    </xf>
    <xf numFmtId="182" fontId="1" fillId="0" borderId="0" xfId="0" applyNumberFormat="1" applyFont="1" applyFill="1" applyAlignment="1"/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quotePrefix="1" applyFont="1" applyBorder="1" applyAlignment="1">
      <alignment horizontal="center"/>
    </xf>
    <xf numFmtId="179" fontId="1" fillId="0" borderId="0" xfId="0" applyNumberFormat="1" applyFont="1" applyBorder="1" applyAlignment="1"/>
    <xf numFmtId="182" fontId="1" fillId="0" borderId="0" xfId="0" applyNumberFormat="1" applyFont="1" applyFill="1" applyBorder="1" applyAlignment="1"/>
    <xf numFmtId="186" fontId="1" fillId="0" borderId="0" xfId="0" applyNumberFormat="1" applyFont="1" applyAlignme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 applyAlignment="1"/>
    <xf numFmtId="0" fontId="2" fillId="0" borderId="0" xfId="0" applyFont="1" applyFill="1" applyBorder="1" applyAlignment="1"/>
    <xf numFmtId="0" fontId="1" fillId="0" borderId="3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77" fontId="2" fillId="0" borderId="0" xfId="0" applyNumberFormat="1" applyFont="1" applyFill="1" applyBorder="1" applyAlignment="1">
      <alignment horizontal="right"/>
    </xf>
    <xf numFmtId="0" fontId="1" fillId="0" borderId="0" xfId="0" quotePrefix="1" applyFont="1" applyBorder="1" applyAlignment="1"/>
    <xf numFmtId="180" fontId="2" fillId="0" borderId="0" xfId="0" applyNumberFormat="1" applyFont="1" applyFill="1" applyBorder="1" applyAlignment="1">
      <alignment horizontal="right"/>
    </xf>
    <xf numFmtId="180" fontId="2" fillId="0" borderId="0" xfId="0" applyNumberFormat="1" applyFont="1" applyBorder="1" applyAlignment="1">
      <alignment horizontal="right"/>
    </xf>
    <xf numFmtId="180" fontId="2" fillId="0" borderId="0" xfId="0" applyNumberFormat="1" applyFont="1" applyBorder="1" applyAlignment="1">
      <alignment horizontal="right" shrinkToFit="1"/>
    </xf>
    <xf numFmtId="0" fontId="3" fillId="0" borderId="0" xfId="0" quotePrefix="1" applyFont="1" applyBorder="1" applyAlignment="1">
      <alignment horizontal="left" vertical="center" shrinkToFit="1"/>
    </xf>
    <xf numFmtId="56" fontId="3" fillId="0" borderId="0" xfId="0" quotePrefix="1" applyNumberFormat="1" applyFont="1" applyBorder="1" applyAlignment="1">
      <alignment horizontal="left" vertical="center" shrinkToFit="1"/>
    </xf>
    <xf numFmtId="0" fontId="3" fillId="0" borderId="0" xfId="0" quotePrefix="1" applyFont="1" applyFill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 shrinkToFit="1"/>
    </xf>
    <xf numFmtId="0" fontId="1" fillId="0" borderId="0" xfId="0" quotePrefix="1" applyFont="1" applyBorder="1" applyAlignment="1">
      <alignment horizontal="left" shrinkToFit="1"/>
    </xf>
    <xf numFmtId="179" fontId="1" fillId="0" borderId="0" xfId="0" applyNumberFormat="1" applyFont="1" applyFill="1" applyBorder="1" applyAlignment="1">
      <alignment shrinkToFit="1"/>
    </xf>
    <xf numFmtId="185" fontId="1" fillId="0" borderId="0" xfId="0" applyNumberFormat="1" applyFont="1" applyBorder="1" applyAlignment="1">
      <alignment shrinkToFit="1"/>
    </xf>
    <xf numFmtId="49" fontId="1" fillId="0" borderId="0" xfId="0" applyNumberFormat="1" applyFont="1" applyBorder="1" applyAlignment="1">
      <alignment horizontal="center"/>
    </xf>
    <xf numFmtId="181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8" fillId="0" borderId="0" xfId="0" applyNumberFormat="1" applyFont="1" applyAlignment="1"/>
    <xf numFmtId="41" fontId="1" fillId="0" borderId="0" xfId="0" applyNumberFormat="1" applyFont="1" applyBorder="1" applyAlignment="1">
      <alignment shrinkToFit="1"/>
    </xf>
    <xf numFmtId="0" fontId="1" fillId="0" borderId="0" xfId="0" applyFont="1" applyBorder="1" applyAlignment="1">
      <alignment horizontal="left" shrinkToFit="1"/>
    </xf>
    <xf numFmtId="0" fontId="1" fillId="0" borderId="0" xfId="0" applyNumberFormat="1" applyFont="1" applyBorder="1" applyAlignment="1">
      <alignment horizontal="left"/>
    </xf>
    <xf numFmtId="179" fontId="18" fillId="0" borderId="0" xfId="0" applyNumberFormat="1" applyFont="1" applyAlignment="1"/>
    <xf numFmtId="0" fontId="1" fillId="0" borderId="29" xfId="0" quotePrefix="1" applyNumberFormat="1" applyFont="1" applyBorder="1" applyAlignment="1">
      <alignment horizontal="center"/>
    </xf>
    <xf numFmtId="49" fontId="1" fillId="0" borderId="32" xfId="0" applyNumberFormat="1" applyFont="1" applyBorder="1" applyAlignment="1"/>
    <xf numFmtId="49" fontId="1" fillId="0" borderId="36" xfId="0" applyNumberFormat="1" applyFont="1" applyBorder="1" applyAlignment="1"/>
    <xf numFmtId="0" fontId="19" fillId="0" borderId="0" xfId="0" applyNumberFormat="1" applyFont="1" applyAlignment="1"/>
    <xf numFmtId="0" fontId="19" fillId="0" borderId="0" xfId="0" applyFont="1" applyFill="1" applyAlignment="1"/>
    <xf numFmtId="0" fontId="3" fillId="0" borderId="10" xfId="0" quotePrefix="1" applyFont="1" applyFill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4" xfId="0" applyNumberFormat="1" applyFont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6" xfId="0" applyFont="1" applyFill="1" applyBorder="1" applyAlignment="1">
      <alignment shrinkToFit="1"/>
    </xf>
    <xf numFmtId="56" fontId="1" fillId="0" borderId="1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56" fontId="1" fillId="0" borderId="11" xfId="0" quotePrefix="1" applyNumberFormat="1" applyFont="1" applyFill="1" applyBorder="1" applyAlignment="1">
      <alignment horizontal="center"/>
    </xf>
    <xf numFmtId="56" fontId="1" fillId="0" borderId="7" xfId="0" quotePrefix="1" applyNumberFormat="1" applyFont="1" applyFill="1" applyBorder="1" applyAlignment="1">
      <alignment horizontal="center"/>
    </xf>
    <xf numFmtId="182" fontId="1" fillId="0" borderId="0" xfId="0" applyNumberFormat="1" applyFont="1" applyAlignment="1">
      <alignment horizontal="right"/>
    </xf>
    <xf numFmtId="176" fontId="9" fillId="0" borderId="0" xfId="5" applyFont="1" applyAlignment="1">
      <alignment horizontal="right"/>
    </xf>
    <xf numFmtId="177" fontId="1" fillId="0" borderId="0" xfId="0" applyNumberFormat="1" applyFont="1" applyFill="1" applyAlignment="1"/>
    <xf numFmtId="180" fontId="2" fillId="0" borderId="6" xfId="0" applyNumberFormat="1" applyFont="1" applyFill="1" applyBorder="1" applyAlignment="1">
      <alignment horizontal="right"/>
    </xf>
    <xf numFmtId="176" fontId="19" fillId="0" borderId="0" xfId="0" applyNumberFormat="1" applyFont="1" applyAlignment="1"/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1" fontId="1" fillId="0" borderId="7" xfId="0" applyNumberFormat="1" applyFont="1" applyBorder="1" applyAlignment="1">
      <alignment horizontal="right"/>
    </xf>
    <xf numFmtId="181" fontId="1" fillId="0" borderId="33" xfId="0" applyNumberFormat="1" applyFont="1" applyBorder="1" applyAlignment="1">
      <alignment horizontal="right"/>
    </xf>
    <xf numFmtId="180" fontId="2" fillId="3" borderId="25" xfId="0" applyNumberFormat="1" applyFont="1" applyFill="1" applyBorder="1" applyAlignment="1">
      <alignment horizontal="right"/>
    </xf>
    <xf numFmtId="0" fontId="1" fillId="0" borderId="0" xfId="0" applyFont="1" applyFill="1" applyAlignment="1">
      <alignment shrinkToFit="1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2" fillId="3" borderId="29" xfId="0" applyNumberFormat="1" applyFont="1" applyFill="1" applyBorder="1" applyAlignment="1">
      <alignment horizontal="right"/>
    </xf>
    <xf numFmtId="0" fontId="21" fillId="0" borderId="0" xfId="0" applyFont="1" applyAlignment="1">
      <alignment shrinkToFit="1"/>
    </xf>
    <xf numFmtId="56" fontId="1" fillId="0" borderId="34" xfId="0" quotePrefix="1" applyNumberFormat="1" applyFont="1" applyFill="1" applyBorder="1" applyAlignment="1">
      <alignment horizontal="center"/>
    </xf>
    <xf numFmtId="56" fontId="1" fillId="0" borderId="0" xfId="0" applyNumberFormat="1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5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34" xfId="0" quotePrefix="1" applyFont="1" applyBorder="1" applyAlignment="1">
      <alignment horizontal="center"/>
    </xf>
    <xf numFmtId="56" fontId="1" fillId="3" borderId="11" xfId="0" applyNumberFormat="1" applyFont="1" applyFill="1" applyBorder="1" applyAlignment="1">
      <alignment horizontal="center"/>
    </xf>
    <xf numFmtId="56" fontId="1" fillId="3" borderId="1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80" fontId="2" fillId="0" borderId="11" xfId="4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wrapText="1"/>
    </xf>
    <xf numFmtId="177" fontId="2" fillId="0" borderId="6" xfId="0" applyNumberFormat="1" applyFont="1" applyFill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3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>
      <alignment horizontal="right"/>
    </xf>
    <xf numFmtId="180" fontId="2" fillId="0" borderId="17" xfId="4" applyNumberFormat="1" applyFont="1" applyFill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2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2" fillId="0" borderId="19" xfId="0" applyFont="1" applyBorder="1" applyAlignment="1"/>
    <xf numFmtId="56" fontId="1" fillId="0" borderId="34" xfId="0" quotePrefix="1" applyNumberFormat="1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181" fontId="1" fillId="0" borderId="25" xfId="0" applyNumberFormat="1" applyFont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180" fontId="2" fillId="3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Fill="1" applyBorder="1" applyAlignment="1">
      <alignment horizontal="center"/>
    </xf>
    <xf numFmtId="180" fontId="2" fillId="3" borderId="0" xfId="0" applyNumberFormat="1" applyFont="1" applyFill="1" applyBorder="1" applyAlignment="1">
      <alignment horizontal="right"/>
    </xf>
    <xf numFmtId="56" fontId="1" fillId="0" borderId="0" xfId="0" applyNumberFormat="1" applyFont="1" applyFill="1" applyBorder="1" applyAlignment="1">
      <alignment horizontal="center"/>
    </xf>
    <xf numFmtId="56" fontId="1" fillId="3" borderId="0" xfId="0" applyNumberFormat="1" applyFont="1" applyFill="1" applyBorder="1" applyAlignment="1">
      <alignment horizontal="center"/>
    </xf>
    <xf numFmtId="185" fontId="1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56" fontId="1" fillId="0" borderId="13" xfId="0" quotePrefix="1" applyNumberFormat="1" applyFont="1" applyBorder="1" applyAlignment="1">
      <alignment horizontal="right"/>
    </xf>
    <xf numFmtId="56" fontId="1" fillId="0" borderId="1" xfId="0" applyNumberFormat="1" applyFont="1" applyBorder="1" applyAlignment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180" fontId="2" fillId="0" borderId="2" xfId="0" applyNumberFormat="1" applyFont="1" applyBorder="1" applyAlignment="1">
      <alignment horizontal="right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quotePrefix="1" applyFont="1" applyBorder="1" applyAlignment="1">
      <alignment horizontal="center"/>
    </xf>
    <xf numFmtId="177" fontId="23" fillId="0" borderId="5" xfId="0" applyNumberFormat="1" applyFont="1" applyBorder="1" applyAlignment="1">
      <alignment horizontal="right" vertical="center"/>
    </xf>
    <xf numFmtId="56" fontId="21" fillId="0" borderId="11" xfId="0" quotePrefix="1" applyNumberFormat="1" applyFont="1" applyFill="1" applyBorder="1" applyAlignment="1">
      <alignment horizontal="center"/>
    </xf>
    <xf numFmtId="56" fontId="21" fillId="0" borderId="17" xfId="0" applyNumberFormat="1" applyFont="1" applyFill="1" applyBorder="1" applyAlignment="1">
      <alignment horizontal="center"/>
    </xf>
    <xf numFmtId="56" fontId="21" fillId="0" borderId="7" xfId="0" quotePrefix="1" applyNumberFormat="1" applyFont="1" applyFill="1" applyBorder="1" applyAlignment="1">
      <alignment horizontal="center"/>
    </xf>
    <xf numFmtId="180" fontId="17" fillId="0" borderId="17" xfId="4" applyNumberFormat="1" applyFont="1" applyFill="1" applyBorder="1" applyAlignment="1">
      <alignment horizontal="right"/>
    </xf>
    <xf numFmtId="180" fontId="17" fillId="0" borderId="25" xfId="0" applyNumberFormat="1" applyFont="1" applyFill="1" applyBorder="1" applyAlignment="1">
      <alignment horizontal="right"/>
    </xf>
    <xf numFmtId="180" fontId="17" fillId="0" borderId="11" xfId="4" applyNumberFormat="1" applyFont="1" applyFill="1" applyBorder="1" applyAlignment="1">
      <alignment horizontal="right"/>
    </xf>
    <xf numFmtId="180" fontId="17" fillId="0" borderId="12" xfId="4" applyNumberFormat="1" applyFont="1" applyFill="1" applyBorder="1" applyAlignment="1">
      <alignment horizontal="right"/>
    </xf>
    <xf numFmtId="180" fontId="17" fillId="0" borderId="11" xfId="0" applyNumberFormat="1" applyFont="1" applyFill="1" applyBorder="1" applyAlignment="1">
      <alignment horizontal="right"/>
    </xf>
    <xf numFmtId="180" fontId="17" fillId="0" borderId="17" xfId="0" applyNumberFormat="1" applyFont="1" applyFill="1" applyBorder="1" applyAlignment="1">
      <alignment horizontal="right"/>
    </xf>
    <xf numFmtId="180" fontId="17" fillId="0" borderId="7" xfId="0" applyNumberFormat="1" applyFont="1" applyFill="1" applyBorder="1" applyAlignment="1">
      <alignment horizontal="right"/>
    </xf>
    <xf numFmtId="180" fontId="17" fillId="0" borderId="7" xfId="0" applyNumberFormat="1" applyFont="1" applyBorder="1" applyAlignment="1">
      <alignment horizontal="right"/>
    </xf>
    <xf numFmtId="180" fontId="17" fillId="0" borderId="29" xfId="0" applyNumberFormat="1" applyFont="1" applyBorder="1" applyAlignment="1">
      <alignment horizontal="right"/>
    </xf>
    <xf numFmtId="180" fontId="17" fillId="0" borderId="29" xfId="0" applyNumberFormat="1" applyFont="1" applyFill="1" applyBorder="1" applyAlignment="1">
      <alignment horizontal="right"/>
    </xf>
    <xf numFmtId="180" fontId="17" fillId="3" borderId="29" xfId="0" applyNumberFormat="1" applyFont="1" applyFill="1" applyBorder="1" applyAlignment="1">
      <alignment horizontal="right"/>
    </xf>
    <xf numFmtId="180" fontId="17" fillId="0" borderId="10" xfId="0" applyNumberFormat="1" applyFont="1" applyFill="1" applyBorder="1" applyAlignment="1">
      <alignment horizontal="right"/>
    </xf>
    <xf numFmtId="180" fontId="17" fillId="0" borderId="11" xfId="0" applyNumberFormat="1" applyFont="1" applyBorder="1" applyAlignment="1">
      <alignment horizontal="right"/>
    </xf>
    <xf numFmtId="180" fontId="17" fillId="0" borderId="25" xfId="0" applyNumberFormat="1" applyFont="1" applyBorder="1" applyAlignment="1">
      <alignment horizontal="right"/>
    </xf>
    <xf numFmtId="180" fontId="17" fillId="0" borderId="17" xfId="0" applyNumberFormat="1" applyFont="1" applyBorder="1" applyAlignment="1">
      <alignment horizontal="right"/>
    </xf>
    <xf numFmtId="56" fontId="21" fillId="0" borderId="29" xfId="0" quotePrefix="1" applyNumberFormat="1" applyFont="1" applyFill="1" applyBorder="1" applyAlignment="1">
      <alignment horizontal="center"/>
    </xf>
    <xf numFmtId="56" fontId="21" fillId="0" borderId="11" xfId="0" applyNumberFormat="1" applyFont="1" applyFill="1" applyBorder="1" applyAlignment="1">
      <alignment horizontal="center"/>
    </xf>
    <xf numFmtId="56" fontId="21" fillId="3" borderId="11" xfId="0" applyNumberFormat="1" applyFont="1" applyFill="1" applyBorder="1" applyAlignment="1">
      <alignment horizontal="center"/>
    </xf>
    <xf numFmtId="56" fontId="21" fillId="0" borderId="17" xfId="0" quotePrefix="1" applyNumberFormat="1" applyFont="1" applyFill="1" applyBorder="1" applyAlignment="1">
      <alignment horizontal="center"/>
    </xf>
    <xf numFmtId="56" fontId="21" fillId="0" borderId="10" xfId="0" applyNumberFormat="1" applyFont="1" applyFill="1" applyBorder="1" applyAlignment="1">
      <alignment horizontal="center"/>
    </xf>
    <xf numFmtId="56" fontId="21" fillId="3" borderId="16" xfId="0" applyNumberFormat="1" applyFont="1" applyFill="1" applyBorder="1" applyAlignment="1">
      <alignment horizontal="center"/>
    </xf>
    <xf numFmtId="181" fontId="21" fillId="0" borderId="8" xfId="0" applyNumberFormat="1" applyFont="1" applyBorder="1" applyAlignment="1">
      <alignment horizontal="right"/>
    </xf>
    <xf numFmtId="180" fontId="17" fillId="0" borderId="10" xfId="0" applyNumberFormat="1" applyFont="1" applyBorder="1" applyAlignment="1">
      <alignment horizontal="right"/>
    </xf>
    <xf numFmtId="180" fontId="17" fillId="0" borderId="10" xfId="0" applyNumberFormat="1" applyFont="1" applyFill="1" applyBorder="1" applyAlignment="1">
      <alignment horizontal="right" shrinkToFit="1"/>
    </xf>
    <xf numFmtId="180" fontId="17" fillId="0" borderId="10" xfId="0" applyNumberFormat="1" applyFont="1" applyBorder="1" applyAlignment="1">
      <alignment horizontal="right" shrinkToFit="1"/>
    </xf>
    <xf numFmtId="180" fontId="17" fillId="0" borderId="13" xfId="0" applyNumberFormat="1" applyFont="1" applyFill="1" applyBorder="1" applyAlignment="1">
      <alignment horizontal="right"/>
    </xf>
    <xf numFmtId="0" fontId="21" fillId="0" borderId="0" xfId="0" applyFont="1" applyAlignment="1"/>
    <xf numFmtId="180" fontId="17" fillId="0" borderId="32" xfId="0" applyNumberFormat="1" applyFont="1" applyBorder="1" applyAlignment="1">
      <alignment horizontal="right"/>
    </xf>
    <xf numFmtId="180" fontId="17" fillId="0" borderId="32" xfId="0" applyNumberFormat="1" applyFont="1" applyFill="1" applyBorder="1" applyAlignment="1">
      <alignment horizontal="right"/>
    </xf>
    <xf numFmtId="180" fontId="17" fillId="0" borderId="35" xfId="0" applyNumberFormat="1" applyFont="1" applyFill="1" applyBorder="1" applyAlignment="1">
      <alignment horizontal="right"/>
    </xf>
    <xf numFmtId="180" fontId="17" fillId="0" borderId="36" xfId="0" applyNumberFormat="1" applyFont="1" applyFill="1" applyBorder="1" applyAlignment="1">
      <alignment horizontal="right"/>
    </xf>
    <xf numFmtId="180" fontId="17" fillId="0" borderId="14" xfId="0" applyNumberFormat="1" applyFont="1" applyBorder="1" applyAlignment="1">
      <alignment horizontal="right"/>
    </xf>
    <xf numFmtId="180" fontId="17" fillId="0" borderId="15" xfId="0" applyNumberFormat="1" applyFont="1" applyFill="1" applyBorder="1" applyAlignment="1">
      <alignment horizontal="right"/>
    </xf>
    <xf numFmtId="180" fontId="17" fillId="0" borderId="15" xfId="0" applyNumberFormat="1" applyFont="1" applyBorder="1" applyAlignment="1">
      <alignment horizontal="right"/>
    </xf>
    <xf numFmtId="180" fontId="17" fillId="0" borderId="14" xfId="0" applyNumberFormat="1" applyFont="1" applyFill="1" applyBorder="1" applyAlignment="1">
      <alignment horizontal="right"/>
    </xf>
    <xf numFmtId="180" fontId="17" fillId="0" borderId="22" xfId="0" applyNumberFormat="1" applyFont="1" applyFill="1" applyBorder="1" applyAlignment="1">
      <alignment horizontal="right"/>
    </xf>
    <xf numFmtId="177" fontId="17" fillId="0" borderId="6" xfId="0" applyNumberFormat="1" applyFont="1" applyBorder="1" applyAlignment="1">
      <alignment horizontal="right"/>
    </xf>
    <xf numFmtId="177" fontId="17" fillId="0" borderId="10" xfId="0" applyNumberFormat="1" applyFont="1" applyBorder="1" applyAlignment="1">
      <alignment horizontal="right"/>
    </xf>
    <xf numFmtId="177" fontId="17" fillId="0" borderId="6" xfId="0" applyNumberFormat="1" applyFont="1" applyFill="1" applyBorder="1" applyAlignment="1">
      <alignment horizontal="right"/>
    </xf>
    <xf numFmtId="177" fontId="17" fillId="0" borderId="10" xfId="0" applyNumberFormat="1" applyFont="1" applyFill="1" applyBorder="1" applyAlignment="1">
      <alignment horizontal="right"/>
    </xf>
    <xf numFmtId="177" fontId="17" fillId="0" borderId="30" xfId="0" applyNumberFormat="1" applyFont="1" applyFill="1" applyBorder="1" applyAlignment="1">
      <alignment horizontal="right"/>
    </xf>
    <xf numFmtId="177" fontId="17" fillId="0" borderId="0" xfId="0" applyNumberFormat="1" applyFont="1" applyFill="1" applyBorder="1" applyAlignment="1">
      <alignment horizontal="right"/>
    </xf>
    <xf numFmtId="177" fontId="17" fillId="0" borderId="24" xfId="0" applyNumberFormat="1" applyFont="1" applyBorder="1" applyAlignment="1">
      <alignment horizontal="right"/>
    </xf>
    <xf numFmtId="177" fontId="17" fillId="0" borderId="25" xfId="0" applyNumberFormat="1" applyFont="1" applyBorder="1" applyAlignment="1">
      <alignment horizontal="right"/>
    </xf>
    <xf numFmtId="177" fontId="17" fillId="0" borderId="7" xfId="0" applyNumberFormat="1" applyFont="1" applyBorder="1" applyAlignment="1">
      <alignment horizontal="right"/>
    </xf>
    <xf numFmtId="177" fontId="17" fillId="0" borderId="14" xfId="0" applyNumberFormat="1" applyFont="1" applyBorder="1" applyAlignment="1">
      <alignment horizontal="right"/>
    </xf>
    <xf numFmtId="177" fontId="17" fillId="0" borderId="17" xfId="0" applyNumberFormat="1" applyFont="1" applyBorder="1" applyAlignment="1">
      <alignment horizontal="right"/>
    </xf>
    <xf numFmtId="177" fontId="17" fillId="0" borderId="15" xfId="0" applyNumberFormat="1" applyFont="1" applyBorder="1" applyAlignment="1">
      <alignment horizontal="right"/>
    </xf>
    <xf numFmtId="177" fontId="17" fillId="0" borderId="22" xfId="0" applyNumberFormat="1" applyFont="1" applyBorder="1" applyAlignment="1">
      <alignment horizontal="right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Border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quotePrefix="1" applyFont="1" applyBorder="1" applyAlignment="1">
      <alignment horizontal="center" vertical="center"/>
    </xf>
    <xf numFmtId="180" fontId="2" fillId="3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180" fontId="2" fillId="0" borderId="0" xfId="0" applyNumberFormat="1" applyFont="1" applyBorder="1" applyAlignment="1">
      <alignment horizontal="right" vertical="center"/>
    </xf>
    <xf numFmtId="5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right" vertical="center"/>
    </xf>
    <xf numFmtId="181" fontId="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180" fontId="17" fillId="0" borderId="0" xfId="0" applyNumberFormat="1" applyFont="1" applyFill="1" applyBorder="1" applyAlignment="1">
      <alignment horizontal="right"/>
    </xf>
    <xf numFmtId="49" fontId="21" fillId="0" borderId="0" xfId="0" applyNumberFormat="1" applyFont="1" applyBorder="1" applyAlignment="1">
      <alignment horizontal="center"/>
    </xf>
    <xf numFmtId="181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shrinkToFit="1"/>
    </xf>
    <xf numFmtId="56" fontId="21" fillId="0" borderId="7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56" fontId="21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56" fontId="21" fillId="0" borderId="10" xfId="0" applyNumberFormat="1" applyFont="1" applyFill="1" applyBorder="1" applyAlignment="1">
      <alignment horizontal="center" shrinkToFit="1"/>
    </xf>
    <xf numFmtId="56" fontId="21" fillId="0" borderId="11" xfId="0" applyNumberFormat="1" applyFont="1" applyFill="1" applyBorder="1" applyAlignment="1">
      <alignment horizontal="center" shrinkToFit="1"/>
    </xf>
    <xf numFmtId="56" fontId="21" fillId="3" borderId="7" xfId="0" applyNumberFormat="1" applyFont="1" applyFill="1" applyBorder="1" applyAlignment="1">
      <alignment horizontal="center"/>
    </xf>
    <xf numFmtId="56" fontId="1" fillId="0" borderId="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56" fontId="1" fillId="0" borderId="10" xfId="0" applyNumberFormat="1" applyFont="1" applyFill="1" applyBorder="1" applyAlignment="1">
      <alignment horizontal="center" shrinkToFit="1"/>
    </xf>
    <xf numFmtId="56" fontId="1" fillId="0" borderId="11" xfId="0" applyNumberFormat="1" applyFont="1" applyFill="1" applyBorder="1" applyAlignment="1">
      <alignment horizontal="center" shrinkToFit="1"/>
    </xf>
    <xf numFmtId="56" fontId="1" fillId="3" borderId="29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top"/>
    </xf>
    <xf numFmtId="56" fontId="20" fillId="0" borderId="11" xfId="0" quotePrefix="1" applyNumberFormat="1" applyFont="1" applyFill="1" applyBorder="1" applyAlignment="1">
      <alignment horizontal="center"/>
    </xf>
    <xf numFmtId="180" fontId="2" fillId="4" borderId="25" xfId="0" applyNumberFormat="1" applyFont="1" applyFill="1" applyBorder="1" applyAlignment="1">
      <alignment horizontal="right"/>
    </xf>
    <xf numFmtId="180" fontId="2" fillId="0" borderId="32" xfId="0" applyNumberFormat="1" applyFont="1" applyBorder="1" applyAlignment="1">
      <alignment horizontal="right"/>
    </xf>
    <xf numFmtId="180" fontId="2" fillId="0" borderId="35" xfId="0" applyNumberFormat="1" applyFont="1" applyFill="1" applyBorder="1" applyAlignment="1">
      <alignment horizontal="right"/>
    </xf>
    <xf numFmtId="180" fontId="2" fillId="0" borderId="15" xfId="0" applyNumberFormat="1" applyFont="1" applyFill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8" fontId="1" fillId="0" borderId="14" xfId="0" applyNumberFormat="1" applyFont="1" applyFill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80" fontId="1" fillId="0" borderId="7" xfId="0" quotePrefix="1" applyNumberFormat="1" applyFont="1" applyFill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181" fontId="23" fillId="0" borderId="17" xfId="0" applyNumberFormat="1" applyFont="1" applyBorder="1" applyAlignment="1">
      <alignment vertical="center"/>
    </xf>
    <xf numFmtId="180" fontId="23" fillId="0" borderId="17" xfId="0" applyNumberFormat="1" applyFont="1" applyBorder="1" applyAlignment="1">
      <alignment vertical="center"/>
    </xf>
    <xf numFmtId="0" fontId="1" fillId="0" borderId="29" xfId="0" quotePrefix="1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0" fontId="1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30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3.8000000000000043</c:v>
                </c:pt>
                <c:pt idx="4">
                  <c:v>6.1000000000000014</c:v>
                </c:pt>
                <c:pt idx="5">
                  <c:v>7.5999999999999943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40.1</c:v>
                </c:pt>
                <c:pt idx="5">
                  <c:v>46.2</c:v>
                </c:pt>
                <c:pt idx="6">
                  <c:v>53.8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  <c:pt idx="4">
                  <c:v>7.1000000000000014</c:v>
                </c:pt>
                <c:pt idx="5">
                  <c:v>10.399999999999999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  <c:pt idx="4">
                  <c:v>6.6000000000000014</c:v>
                </c:pt>
                <c:pt idx="5">
                  <c:v>9.3999999999999986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  <c:pt idx="1">
                  <c:v>10.599999999999994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  <c:pt idx="1">
                  <c:v>6.2000000000000028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10.400000000000006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3.xml" />
</Relationships>
</file>

<file path=xl/drawings/_rels/drawing3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1.emf" />
  <Relationship Id="rId1" Type="http://schemas.openxmlformats.org/officeDocument/2006/relationships/chart" Target="../charts/chart4.xml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5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6.xml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3.emf" />
  <Relationship Id="rId1" Type="http://schemas.openxmlformats.org/officeDocument/2006/relationships/chart" Target="../charts/chart8.xml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4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6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4" Type="http://schemas.openxmlformats.org/officeDocument/2006/relationships/comments" Target="../comments2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4" Type="http://schemas.openxmlformats.org/officeDocument/2006/relationships/comments" Target="../comments3.x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4" Type="http://schemas.openxmlformats.org/officeDocument/2006/relationships/comments" Target="../comments4.x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4" Type="http://schemas.openxmlformats.org/officeDocument/2006/relationships/comments" Target="../comments5.x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4" Type="http://schemas.openxmlformats.org/officeDocument/2006/relationships/comments" Target="../comments6.xml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4" Type="http://schemas.openxmlformats.org/officeDocument/2006/relationships/comments" Target="../comments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D56"/>
  <sheetViews>
    <sheetView showGridLines="0" showZeros="0" tabSelected="1" view="pageBreakPreview" zoomScale="85" zoomScaleNormal="85" zoomScaleSheetLayoutView="85" workbookViewId="0">
      <selection activeCell="P36" sqref="P36:U36"/>
    </sheetView>
  </sheetViews>
  <sheetFormatPr defaultRowHeight="13.5"/>
  <cols>
    <col min="1" max="1" width="1.375" style="96" customWidth="1"/>
    <col min="2" max="6" width="12.625" style="96" customWidth="1"/>
    <col min="7" max="7" width="15.625" style="96" customWidth="1"/>
    <col min="8" max="8" width="0.75" style="96" customWidth="1"/>
    <col min="9" max="9" width="6.125" style="96" customWidth="1"/>
    <col min="10" max="10" width="7.125" style="96" customWidth="1"/>
    <col min="11" max="21" width="6.875" style="96" customWidth="1"/>
    <col min="22" max="23" width="0.75" style="96" customWidth="1"/>
    <col min="24" max="24" width="6.875" style="96" customWidth="1"/>
    <col min="25" max="37" width="6.625" style="96" customWidth="1"/>
    <col min="38" max="38" width="0.75" style="96" customWidth="1"/>
    <col min="39" max="39" width="9" style="96" customWidth="1"/>
    <col min="40" max="40" width="13" style="96" customWidth="1"/>
    <col min="41" max="53" width="12.625" style="96" customWidth="1"/>
    <col min="54" max="54" width="16" style="96" bestFit="1" customWidth="1"/>
    <col min="55" max="16384" width="9" style="96"/>
  </cols>
  <sheetData>
    <row r="1" spans="2:56" ht="17.100000000000001" customHeight="1">
      <c r="B1" s="552" t="s">
        <v>196</v>
      </c>
      <c r="C1" s="552"/>
      <c r="D1" s="552"/>
      <c r="E1" s="552"/>
      <c r="F1" s="552"/>
      <c r="G1" s="552"/>
      <c r="BC1" s="168"/>
      <c r="BD1" s="105"/>
    </row>
    <row r="2" spans="2:56" ht="17.100000000000001" customHeight="1">
      <c r="B2" s="131"/>
      <c r="C2" s="131"/>
      <c r="F2" s="381"/>
      <c r="G2" s="131"/>
      <c r="AM2" s="132"/>
      <c r="AN2" s="133"/>
      <c r="AO2" s="368" t="s">
        <v>0</v>
      </c>
      <c r="AP2" s="368" t="s">
        <v>150</v>
      </c>
      <c r="AQ2" s="368" t="s">
        <v>2</v>
      </c>
      <c r="AR2" s="368" t="s">
        <v>3</v>
      </c>
      <c r="AS2" s="368" t="s">
        <v>4</v>
      </c>
      <c r="AT2" s="368" t="s">
        <v>5</v>
      </c>
      <c r="AU2" s="368" t="s">
        <v>6</v>
      </c>
      <c r="AV2" s="368" t="s">
        <v>7</v>
      </c>
      <c r="AW2" s="291" t="s">
        <v>8</v>
      </c>
      <c r="AX2" s="368" t="s">
        <v>9</v>
      </c>
      <c r="AY2" s="368" t="s">
        <v>10</v>
      </c>
      <c r="AZ2" s="405" t="s">
        <v>11</v>
      </c>
      <c r="BA2" s="380" t="s">
        <v>155</v>
      </c>
      <c r="BB2" s="147" t="s">
        <v>13</v>
      </c>
      <c r="BC2" s="168"/>
      <c r="BD2" s="105"/>
    </row>
    <row r="3" spans="2:56" ht="17.100000000000001" customHeight="1">
      <c r="B3" s="132"/>
      <c r="C3" s="133"/>
      <c r="D3" s="417" t="s">
        <v>4</v>
      </c>
      <c r="E3" s="406" t="s">
        <v>5</v>
      </c>
      <c r="F3" s="406" t="s">
        <v>6</v>
      </c>
      <c r="G3" s="147" t="s">
        <v>13</v>
      </c>
      <c r="H3" s="131"/>
      <c r="I3" s="131"/>
      <c r="AM3" s="134"/>
      <c r="AN3" s="135"/>
      <c r="AO3" s="372" t="s">
        <v>14</v>
      </c>
      <c r="AP3" s="372" t="s">
        <v>14</v>
      </c>
      <c r="AQ3" s="372" t="s">
        <v>14</v>
      </c>
      <c r="AR3" s="372" t="s">
        <v>14</v>
      </c>
      <c r="AS3" s="372" t="s">
        <v>14</v>
      </c>
      <c r="AT3" s="372" t="s">
        <v>14</v>
      </c>
      <c r="AU3" s="372" t="s">
        <v>14</v>
      </c>
      <c r="AV3" s="372" t="s">
        <v>14</v>
      </c>
      <c r="AW3" s="372" t="s">
        <v>14</v>
      </c>
      <c r="AX3" s="372" t="s">
        <v>14</v>
      </c>
      <c r="AY3" s="372" t="s">
        <v>14</v>
      </c>
      <c r="AZ3" s="372" t="s">
        <v>14</v>
      </c>
      <c r="BA3" s="372" t="s">
        <v>14</v>
      </c>
      <c r="BB3" s="110" t="s">
        <v>15</v>
      </c>
      <c r="BC3" s="168"/>
      <c r="BD3" s="105"/>
    </row>
    <row r="4" spans="2:56" ht="17.100000000000001" customHeight="1">
      <c r="B4" s="134"/>
      <c r="C4" s="135"/>
      <c r="D4" s="372" t="s">
        <v>14</v>
      </c>
      <c r="E4" s="372" t="s">
        <v>14</v>
      </c>
      <c r="F4" s="372" t="s">
        <v>14</v>
      </c>
      <c r="G4" s="110" t="s">
        <v>15</v>
      </c>
      <c r="H4" s="131"/>
      <c r="I4" s="131"/>
      <c r="AM4" s="102"/>
      <c r="AN4" s="175" t="s">
        <v>16</v>
      </c>
      <c r="AO4" s="359">
        <v>19.989999999999998</v>
      </c>
      <c r="AP4" s="136">
        <v>25.6</v>
      </c>
      <c r="AQ4" s="531">
        <v>29.5</v>
      </c>
      <c r="AR4" s="136">
        <v>33.200000000000003</v>
      </c>
      <c r="AS4" s="136">
        <v>36.5</v>
      </c>
      <c r="AT4" s="136">
        <v>43.1</v>
      </c>
      <c r="AU4" s="136">
        <v>49.9</v>
      </c>
      <c r="AV4" s="136"/>
      <c r="AW4" s="136"/>
      <c r="AX4" s="136"/>
      <c r="AY4" s="136"/>
      <c r="AZ4" s="136"/>
      <c r="BA4" s="136"/>
      <c r="BB4" s="512">
        <v>45759</v>
      </c>
      <c r="BC4" s="168"/>
      <c r="BD4" s="105"/>
    </row>
    <row r="5" spans="2:56" ht="17.100000000000001" customHeight="1">
      <c r="B5" s="102"/>
      <c r="C5" s="175" t="s">
        <v>16</v>
      </c>
      <c r="D5" s="136">
        <v>36.5</v>
      </c>
      <c r="E5" s="136">
        <v>43.1</v>
      </c>
      <c r="F5" s="136">
        <v>49.9</v>
      </c>
      <c r="G5" s="523">
        <v>45759</v>
      </c>
      <c r="H5" s="131"/>
      <c r="I5" s="131"/>
      <c r="AM5" s="102"/>
      <c r="AN5" s="176" t="s">
        <v>18</v>
      </c>
      <c r="AO5" s="359">
        <v>21.5</v>
      </c>
      <c r="AP5" s="444">
        <v>27.2</v>
      </c>
      <c r="AQ5" s="444">
        <v>31</v>
      </c>
      <c r="AR5" s="444">
        <v>34.700000000000003</v>
      </c>
      <c r="AS5" s="444">
        <v>39.200000000000003</v>
      </c>
      <c r="AT5" s="444">
        <v>45.6</v>
      </c>
      <c r="AU5" s="444">
        <v>55.7</v>
      </c>
      <c r="AV5" s="444">
        <v>63.5</v>
      </c>
      <c r="AW5" s="444">
        <v>71.5</v>
      </c>
      <c r="AX5" s="444">
        <v>78.400000000000006</v>
      </c>
      <c r="AY5" s="444">
        <v>84.7</v>
      </c>
      <c r="AZ5" s="444">
        <v>88.8</v>
      </c>
      <c r="BA5" s="444">
        <v>93.1</v>
      </c>
      <c r="BB5" s="459">
        <v>45391</v>
      </c>
      <c r="BC5" s="168"/>
      <c r="BD5" s="105"/>
    </row>
    <row r="6" spans="2:56" ht="17.100000000000001" customHeight="1">
      <c r="B6" s="102"/>
      <c r="C6" s="176" t="s">
        <v>18</v>
      </c>
      <c r="D6" s="136">
        <v>39.200000000000003</v>
      </c>
      <c r="E6" s="136">
        <v>45.6</v>
      </c>
      <c r="F6" s="136">
        <v>55.7</v>
      </c>
      <c r="G6" s="346">
        <v>45391</v>
      </c>
      <c r="H6" s="131"/>
      <c r="I6" s="131"/>
      <c r="AM6" s="177" t="s">
        <v>19</v>
      </c>
      <c r="AN6" s="178" t="s">
        <v>20</v>
      </c>
      <c r="AO6" s="391">
        <v>21.9</v>
      </c>
      <c r="AP6" s="443">
        <v>27.5</v>
      </c>
      <c r="AQ6" s="443">
        <v>31.8</v>
      </c>
      <c r="AR6" s="443">
        <v>36</v>
      </c>
      <c r="AS6" s="443">
        <v>40.6</v>
      </c>
      <c r="AT6" s="443">
        <v>47.6</v>
      </c>
      <c r="AU6" s="443">
        <v>56.9</v>
      </c>
      <c r="AV6" s="443">
        <v>65.3</v>
      </c>
      <c r="AW6" s="443">
        <v>73.5</v>
      </c>
      <c r="AX6" s="443">
        <v>79.5</v>
      </c>
      <c r="AY6" s="443">
        <v>85.3</v>
      </c>
      <c r="AZ6" s="443">
        <v>89.6</v>
      </c>
      <c r="BA6" s="443">
        <v>96</v>
      </c>
      <c r="BB6" s="441">
        <v>45391</v>
      </c>
      <c r="BC6" s="168"/>
      <c r="BD6" s="105"/>
    </row>
    <row r="7" spans="2:56" ht="17.100000000000001" customHeight="1">
      <c r="B7" s="177" t="s">
        <v>19</v>
      </c>
      <c r="C7" s="178" t="s">
        <v>20</v>
      </c>
      <c r="D7" s="391">
        <v>40.6</v>
      </c>
      <c r="E7" s="391">
        <v>47.6</v>
      </c>
      <c r="F7" s="391">
        <v>56.9</v>
      </c>
      <c r="G7" s="108">
        <v>45391</v>
      </c>
      <c r="H7" s="131"/>
      <c r="I7" s="131"/>
      <c r="AM7" s="102"/>
      <c r="AN7" s="109" t="s">
        <v>21</v>
      </c>
      <c r="AO7" s="288">
        <f t="shared" ref="AO7:BA7" si="0">ROUND(AO4/AO5*100,0)</f>
        <v>93</v>
      </c>
      <c r="AP7" s="288">
        <f t="shared" si="0"/>
        <v>94</v>
      </c>
      <c r="AQ7" s="288">
        <f t="shared" si="0"/>
        <v>95</v>
      </c>
      <c r="AR7" s="288">
        <f t="shared" si="0"/>
        <v>96</v>
      </c>
      <c r="AS7" s="288">
        <f t="shared" si="0"/>
        <v>93</v>
      </c>
      <c r="AT7" s="288">
        <f t="shared" si="0"/>
        <v>95</v>
      </c>
      <c r="AU7" s="288">
        <f t="shared" si="0"/>
        <v>90</v>
      </c>
      <c r="AV7" s="288">
        <f t="shared" si="0"/>
        <v>0</v>
      </c>
      <c r="AW7" s="288">
        <f t="shared" si="0"/>
        <v>0</v>
      </c>
      <c r="AX7" s="288">
        <f t="shared" si="0"/>
        <v>0</v>
      </c>
      <c r="AY7" s="288">
        <f t="shared" si="0"/>
        <v>0</v>
      </c>
      <c r="AZ7" s="288">
        <f t="shared" si="0"/>
        <v>0</v>
      </c>
      <c r="BA7" s="288">
        <f t="shared" si="0"/>
        <v>0</v>
      </c>
      <c r="BB7" s="513"/>
      <c r="BC7" s="168"/>
      <c r="BD7" s="105"/>
    </row>
    <row r="8" spans="2:56" ht="17.100000000000001" customHeight="1">
      <c r="B8" s="102"/>
      <c r="C8" s="109" t="s">
        <v>21</v>
      </c>
      <c r="D8" s="288">
        <v>93</v>
      </c>
      <c r="E8" s="288">
        <v>95</v>
      </c>
      <c r="F8" s="288">
        <v>90</v>
      </c>
      <c r="G8" s="109"/>
      <c r="H8" s="131"/>
      <c r="I8" s="131"/>
      <c r="AM8" s="138"/>
      <c r="AN8" s="137" t="s">
        <v>22</v>
      </c>
      <c r="AO8" s="122">
        <f t="shared" ref="AO8:BA8" si="1">ROUND(AO4/AO6*100,0)</f>
        <v>91</v>
      </c>
      <c r="AP8" s="122">
        <f t="shared" si="1"/>
        <v>93</v>
      </c>
      <c r="AQ8" s="122">
        <f t="shared" si="1"/>
        <v>93</v>
      </c>
      <c r="AR8" s="122">
        <f t="shared" si="1"/>
        <v>92</v>
      </c>
      <c r="AS8" s="122">
        <f t="shared" si="1"/>
        <v>90</v>
      </c>
      <c r="AT8" s="122">
        <f t="shared" si="1"/>
        <v>91</v>
      </c>
      <c r="AU8" s="122">
        <f t="shared" si="1"/>
        <v>88</v>
      </c>
      <c r="AV8" s="122">
        <f t="shared" si="1"/>
        <v>0</v>
      </c>
      <c r="AW8" s="122">
        <f t="shared" si="1"/>
        <v>0</v>
      </c>
      <c r="AX8" s="122">
        <f t="shared" si="1"/>
        <v>0</v>
      </c>
      <c r="AY8" s="122">
        <f t="shared" si="1"/>
        <v>0</v>
      </c>
      <c r="AZ8" s="122">
        <f t="shared" si="1"/>
        <v>0</v>
      </c>
      <c r="BA8" s="122">
        <f t="shared" si="1"/>
        <v>0</v>
      </c>
      <c r="BB8" s="514"/>
      <c r="BC8" s="168"/>
      <c r="BD8" s="105"/>
    </row>
    <row r="9" spans="2:56" ht="16.5" customHeight="1">
      <c r="B9" s="138"/>
      <c r="C9" s="137" t="s">
        <v>22</v>
      </c>
      <c r="D9" s="122">
        <v>90</v>
      </c>
      <c r="E9" s="122">
        <v>91</v>
      </c>
      <c r="F9" s="122">
        <v>88</v>
      </c>
      <c r="G9" s="137"/>
      <c r="H9" s="131"/>
      <c r="I9" s="131"/>
      <c r="AM9" s="102"/>
      <c r="AN9" s="175" t="s">
        <v>16</v>
      </c>
      <c r="AO9" s="140">
        <v>18.2</v>
      </c>
      <c r="AP9" s="140">
        <v>26.3</v>
      </c>
      <c r="AQ9" s="140">
        <v>31.5</v>
      </c>
      <c r="AR9" s="140">
        <v>35.799999999999997</v>
      </c>
      <c r="AS9" s="140">
        <v>39.6</v>
      </c>
      <c r="AT9" s="140">
        <v>44.2</v>
      </c>
      <c r="AU9" s="140">
        <v>51.1</v>
      </c>
      <c r="AV9" s="140"/>
      <c r="AW9" s="140"/>
      <c r="AX9" s="140"/>
      <c r="AY9" s="140"/>
      <c r="AZ9" s="140"/>
      <c r="BA9" s="140"/>
      <c r="BB9" s="462">
        <v>45766</v>
      </c>
      <c r="BC9" s="168"/>
      <c r="BD9" s="105"/>
    </row>
    <row r="10" spans="2:56" ht="17.100000000000001" customHeight="1">
      <c r="B10" s="102"/>
      <c r="C10" s="175" t="s">
        <v>16</v>
      </c>
      <c r="D10" s="140">
        <v>39.6</v>
      </c>
      <c r="E10" s="140">
        <v>44.2</v>
      </c>
      <c r="F10" s="140">
        <v>51.1</v>
      </c>
      <c r="G10" s="148">
        <v>45766</v>
      </c>
      <c r="H10" s="131"/>
      <c r="I10" s="131"/>
      <c r="AM10" s="102"/>
      <c r="AN10" s="176" t="s">
        <v>18</v>
      </c>
      <c r="AO10" s="382">
        <v>21.8</v>
      </c>
      <c r="AP10" s="445">
        <v>28.8</v>
      </c>
      <c r="AQ10" s="445">
        <v>33</v>
      </c>
      <c r="AR10" s="445">
        <v>37.4</v>
      </c>
      <c r="AS10" s="445">
        <v>41.7</v>
      </c>
      <c r="AT10" s="445">
        <v>48.7</v>
      </c>
      <c r="AU10" s="445">
        <v>56.7</v>
      </c>
      <c r="AV10" s="445">
        <v>66.3</v>
      </c>
      <c r="AW10" s="445">
        <v>74.8</v>
      </c>
      <c r="AX10" s="445">
        <v>82.3</v>
      </c>
      <c r="AY10" s="445">
        <v>88.8</v>
      </c>
      <c r="AZ10" s="445">
        <v>93.3</v>
      </c>
      <c r="BA10" s="445">
        <v>96.3</v>
      </c>
      <c r="BB10" s="459">
        <v>45396</v>
      </c>
      <c r="BC10" s="168"/>
      <c r="BD10" s="105"/>
    </row>
    <row r="11" spans="2:56" ht="17.100000000000001" customHeight="1">
      <c r="B11" s="102"/>
      <c r="C11" s="176" t="s">
        <v>18</v>
      </c>
      <c r="D11" s="382">
        <v>41.7</v>
      </c>
      <c r="E11" s="382">
        <v>48.7</v>
      </c>
      <c r="F11" s="382">
        <v>56.7</v>
      </c>
      <c r="G11" s="346">
        <v>45396</v>
      </c>
      <c r="H11" s="131"/>
      <c r="I11" s="131"/>
      <c r="AM11" s="177" t="s">
        <v>23</v>
      </c>
      <c r="AN11" s="178" t="s">
        <v>20</v>
      </c>
      <c r="AO11" s="391">
        <v>20.100000000000001</v>
      </c>
      <c r="AP11" s="443">
        <v>27.1</v>
      </c>
      <c r="AQ11" s="443">
        <v>32.1</v>
      </c>
      <c r="AR11" s="443">
        <v>36</v>
      </c>
      <c r="AS11" s="443">
        <v>40.299999999999997</v>
      </c>
      <c r="AT11" s="443">
        <v>46.7</v>
      </c>
      <c r="AU11" s="443">
        <v>55.2</v>
      </c>
      <c r="AV11" s="443">
        <v>63.8</v>
      </c>
      <c r="AW11" s="443">
        <v>72.400000000000006</v>
      </c>
      <c r="AX11" s="443">
        <v>79.900000000000006</v>
      </c>
      <c r="AY11" s="443">
        <v>86.8</v>
      </c>
      <c r="AZ11" s="443">
        <v>91.4</v>
      </c>
      <c r="BA11" s="443">
        <v>97</v>
      </c>
      <c r="BB11" s="441">
        <v>45397</v>
      </c>
      <c r="BC11" s="168"/>
      <c r="BD11" s="105"/>
    </row>
    <row r="12" spans="2:56" ht="17.100000000000001" customHeight="1">
      <c r="B12" s="177" t="s">
        <v>23</v>
      </c>
      <c r="C12" s="178" t="s">
        <v>20</v>
      </c>
      <c r="D12" s="391">
        <v>40.299999999999997</v>
      </c>
      <c r="E12" s="391">
        <v>46.7</v>
      </c>
      <c r="F12" s="391">
        <v>55.2</v>
      </c>
      <c r="G12" s="108">
        <v>45397</v>
      </c>
      <c r="H12" s="131"/>
      <c r="I12" s="131"/>
      <c r="AM12" s="102"/>
      <c r="AN12" s="139" t="s">
        <v>21</v>
      </c>
      <c r="AO12" s="287">
        <f t="shared" ref="AO12:BA12" si="2">ROUND(AO9/AO10*100,0)</f>
        <v>83</v>
      </c>
      <c r="AP12" s="287">
        <f t="shared" si="2"/>
        <v>91</v>
      </c>
      <c r="AQ12" s="287">
        <f t="shared" si="2"/>
        <v>95</v>
      </c>
      <c r="AR12" s="287">
        <f t="shared" si="2"/>
        <v>96</v>
      </c>
      <c r="AS12" s="287">
        <f t="shared" si="2"/>
        <v>95</v>
      </c>
      <c r="AT12" s="287">
        <f t="shared" si="2"/>
        <v>91</v>
      </c>
      <c r="AU12" s="287">
        <f t="shared" si="2"/>
        <v>90</v>
      </c>
      <c r="AV12" s="287">
        <f t="shared" si="2"/>
        <v>0</v>
      </c>
      <c r="AW12" s="287">
        <f t="shared" si="2"/>
        <v>0</v>
      </c>
      <c r="AX12" s="287">
        <f t="shared" si="2"/>
        <v>0</v>
      </c>
      <c r="AY12" s="287">
        <f t="shared" si="2"/>
        <v>0</v>
      </c>
      <c r="AZ12" s="287">
        <f t="shared" si="2"/>
        <v>0</v>
      </c>
      <c r="BA12" s="287">
        <f t="shared" si="2"/>
        <v>0</v>
      </c>
      <c r="BB12" s="513"/>
      <c r="BC12" s="168"/>
      <c r="BD12" s="105"/>
    </row>
    <row r="13" spans="2:56" ht="17.100000000000001" customHeight="1">
      <c r="B13" s="102"/>
      <c r="C13" s="139" t="s">
        <v>21</v>
      </c>
      <c r="D13" s="287">
        <v>95</v>
      </c>
      <c r="E13" s="287">
        <v>91</v>
      </c>
      <c r="F13" s="287">
        <v>90</v>
      </c>
      <c r="G13" s="109"/>
      <c r="H13" s="131"/>
      <c r="I13" s="131"/>
      <c r="AM13" s="138"/>
      <c r="AN13" s="137" t="s">
        <v>22</v>
      </c>
      <c r="AO13" s="123">
        <f t="shared" ref="AO13:BA13" si="3">ROUND(AO9/AO11*100,0)</f>
        <v>91</v>
      </c>
      <c r="AP13" s="123">
        <f t="shared" si="3"/>
        <v>97</v>
      </c>
      <c r="AQ13" s="123">
        <f t="shared" si="3"/>
        <v>98</v>
      </c>
      <c r="AR13" s="123">
        <f t="shared" si="3"/>
        <v>99</v>
      </c>
      <c r="AS13" s="123">
        <f t="shared" si="3"/>
        <v>98</v>
      </c>
      <c r="AT13" s="123">
        <f t="shared" si="3"/>
        <v>95</v>
      </c>
      <c r="AU13" s="123">
        <f t="shared" si="3"/>
        <v>93</v>
      </c>
      <c r="AV13" s="123">
        <f t="shared" si="3"/>
        <v>0</v>
      </c>
      <c r="AW13" s="123">
        <f t="shared" si="3"/>
        <v>0</v>
      </c>
      <c r="AX13" s="123">
        <f t="shared" si="3"/>
        <v>0</v>
      </c>
      <c r="AY13" s="123">
        <f t="shared" si="3"/>
        <v>0</v>
      </c>
      <c r="AZ13" s="123">
        <f t="shared" si="3"/>
        <v>0</v>
      </c>
      <c r="BA13" s="123">
        <f t="shared" si="3"/>
        <v>0</v>
      </c>
      <c r="BB13" s="514"/>
      <c r="BC13" s="168"/>
      <c r="BD13" s="105"/>
    </row>
    <row r="14" spans="2:56" ht="17.100000000000001" customHeight="1">
      <c r="B14" s="138"/>
      <c r="C14" s="137" t="s">
        <v>22</v>
      </c>
      <c r="D14" s="123">
        <v>98</v>
      </c>
      <c r="E14" s="123">
        <v>95</v>
      </c>
      <c r="F14" s="123">
        <v>93</v>
      </c>
      <c r="G14" s="137"/>
      <c r="H14" s="131"/>
      <c r="I14" s="131"/>
      <c r="AM14" s="102"/>
      <c r="AN14" s="175" t="s">
        <v>16</v>
      </c>
      <c r="AO14" s="140">
        <v>25.45</v>
      </c>
      <c r="AP14" s="140">
        <v>31.85</v>
      </c>
      <c r="AQ14" s="140">
        <v>35.828400000000009</v>
      </c>
      <c r="AR14" s="140">
        <v>39.4</v>
      </c>
      <c r="AS14" s="140">
        <v>43.6</v>
      </c>
      <c r="AT14" s="140">
        <v>50.7</v>
      </c>
      <c r="AU14" s="140">
        <v>59</v>
      </c>
      <c r="AV14" s="140"/>
      <c r="AW14" s="140"/>
      <c r="AX14" s="140"/>
      <c r="AY14" s="140"/>
      <c r="AZ14" s="140"/>
      <c r="BA14" s="140"/>
      <c r="BB14" s="462">
        <v>45756</v>
      </c>
      <c r="BC14" s="168"/>
      <c r="BD14" s="105"/>
    </row>
    <row r="15" spans="2:56" ht="17.100000000000001" customHeight="1">
      <c r="B15" s="102"/>
      <c r="C15" s="175" t="s">
        <v>16</v>
      </c>
      <c r="D15" s="140">
        <v>43.6</v>
      </c>
      <c r="E15" s="140">
        <v>50.7</v>
      </c>
      <c r="F15" s="140">
        <v>59</v>
      </c>
      <c r="G15" s="148">
        <v>45756</v>
      </c>
      <c r="H15" s="131"/>
      <c r="I15" s="131"/>
      <c r="AM15" s="102"/>
      <c r="AN15" s="176" t="s">
        <v>18</v>
      </c>
      <c r="AO15" s="382">
        <v>26.5</v>
      </c>
      <c r="AP15" s="445">
        <v>32.6</v>
      </c>
      <c r="AQ15" s="445">
        <v>36.200000000000003</v>
      </c>
      <c r="AR15" s="445">
        <v>39.700000000000003</v>
      </c>
      <c r="AS15" s="445">
        <v>44.8</v>
      </c>
      <c r="AT15" s="445">
        <v>52.6</v>
      </c>
      <c r="AU15" s="445">
        <v>62.7</v>
      </c>
      <c r="AV15" s="445">
        <v>72.7</v>
      </c>
      <c r="AW15" s="445">
        <v>80</v>
      </c>
      <c r="AX15" s="445">
        <v>88</v>
      </c>
      <c r="AY15" s="445">
        <v>93.2</v>
      </c>
      <c r="AZ15" s="445">
        <v>97.4</v>
      </c>
      <c r="BA15" s="445">
        <v>101.5</v>
      </c>
      <c r="BB15" s="459">
        <v>45393</v>
      </c>
      <c r="BC15" s="168"/>
      <c r="BD15" s="105"/>
    </row>
    <row r="16" spans="2:56" ht="17.100000000000001" customHeight="1">
      <c r="B16" s="102"/>
      <c r="C16" s="176" t="s">
        <v>18</v>
      </c>
      <c r="D16" s="382">
        <v>44.8</v>
      </c>
      <c r="E16" s="382">
        <v>52.6</v>
      </c>
      <c r="F16" s="382">
        <v>62.7</v>
      </c>
      <c r="G16" s="346">
        <v>45393</v>
      </c>
      <c r="H16" s="131"/>
      <c r="I16" s="131"/>
      <c r="AM16" s="177" t="s">
        <v>24</v>
      </c>
      <c r="AN16" s="178" t="s">
        <v>20</v>
      </c>
      <c r="AO16" s="391">
        <v>24.3</v>
      </c>
      <c r="AP16" s="443">
        <v>30.5</v>
      </c>
      <c r="AQ16" s="443">
        <v>34.9</v>
      </c>
      <c r="AR16" s="443">
        <v>39.4</v>
      </c>
      <c r="AS16" s="443">
        <v>45</v>
      </c>
      <c r="AT16" s="443">
        <v>53.2</v>
      </c>
      <c r="AU16" s="443">
        <v>63.3</v>
      </c>
      <c r="AV16" s="443">
        <v>72.7</v>
      </c>
      <c r="AW16" s="443">
        <v>81.2</v>
      </c>
      <c r="AX16" s="443">
        <v>88.8</v>
      </c>
      <c r="AY16" s="443">
        <v>95</v>
      </c>
      <c r="AZ16" s="443">
        <v>99.6</v>
      </c>
      <c r="BA16" s="443">
        <v>103.8</v>
      </c>
      <c r="BB16" s="462">
        <v>45390</v>
      </c>
      <c r="BC16" s="168"/>
      <c r="BD16" s="105"/>
    </row>
    <row r="17" spans="2:56" ht="17.100000000000001" customHeight="1">
      <c r="B17" s="177" t="s">
        <v>24</v>
      </c>
      <c r="C17" s="178" t="s">
        <v>20</v>
      </c>
      <c r="D17" s="391">
        <v>45</v>
      </c>
      <c r="E17" s="391">
        <v>53.2</v>
      </c>
      <c r="F17" s="391">
        <v>63.3</v>
      </c>
      <c r="G17" s="148">
        <v>45390</v>
      </c>
      <c r="H17" s="131"/>
      <c r="I17" s="131"/>
      <c r="AM17" s="102"/>
      <c r="AN17" s="109" t="s">
        <v>21</v>
      </c>
      <c r="AO17" s="287">
        <f t="shared" ref="AO17:BA17" si="4">ROUND(AO14/AO15*100,0)</f>
        <v>96</v>
      </c>
      <c r="AP17" s="287">
        <f t="shared" si="4"/>
        <v>98</v>
      </c>
      <c r="AQ17" s="287">
        <f t="shared" si="4"/>
        <v>99</v>
      </c>
      <c r="AR17" s="287">
        <f t="shared" si="4"/>
        <v>99</v>
      </c>
      <c r="AS17" s="287">
        <f t="shared" si="4"/>
        <v>97</v>
      </c>
      <c r="AT17" s="287">
        <f t="shared" si="4"/>
        <v>96</v>
      </c>
      <c r="AU17" s="287">
        <f t="shared" si="4"/>
        <v>94</v>
      </c>
      <c r="AV17" s="287">
        <f t="shared" si="4"/>
        <v>0</v>
      </c>
      <c r="AW17" s="287">
        <f t="shared" si="4"/>
        <v>0</v>
      </c>
      <c r="AX17" s="287">
        <f t="shared" si="4"/>
        <v>0</v>
      </c>
      <c r="AY17" s="287">
        <f t="shared" si="4"/>
        <v>0</v>
      </c>
      <c r="AZ17" s="287">
        <f t="shared" si="4"/>
        <v>0</v>
      </c>
      <c r="BA17" s="287">
        <f t="shared" si="4"/>
        <v>0</v>
      </c>
      <c r="BB17" s="515"/>
      <c r="BC17" s="168"/>
      <c r="BD17" s="105"/>
    </row>
    <row r="18" spans="2:56" ht="17.100000000000001" customHeight="1">
      <c r="B18" s="102"/>
      <c r="C18" s="109" t="s">
        <v>21</v>
      </c>
      <c r="D18" s="287">
        <v>97</v>
      </c>
      <c r="E18" s="287">
        <v>96</v>
      </c>
      <c r="F18" s="287">
        <v>94</v>
      </c>
      <c r="G18" s="524"/>
      <c r="H18" s="131"/>
      <c r="I18" s="131"/>
      <c r="AM18" s="138"/>
      <c r="AN18" s="137" t="s">
        <v>22</v>
      </c>
      <c r="AO18" s="123">
        <f t="shared" ref="AO18:BA18" si="5">ROUND(AO14/AO16*100,0)</f>
        <v>105</v>
      </c>
      <c r="AP18" s="123">
        <f t="shared" si="5"/>
        <v>104</v>
      </c>
      <c r="AQ18" s="123">
        <f t="shared" si="5"/>
        <v>103</v>
      </c>
      <c r="AR18" s="123">
        <f t="shared" si="5"/>
        <v>100</v>
      </c>
      <c r="AS18" s="123">
        <f t="shared" si="5"/>
        <v>97</v>
      </c>
      <c r="AT18" s="123">
        <f t="shared" si="5"/>
        <v>95</v>
      </c>
      <c r="AU18" s="123">
        <f t="shared" si="5"/>
        <v>93</v>
      </c>
      <c r="AV18" s="123">
        <f t="shared" si="5"/>
        <v>0</v>
      </c>
      <c r="AW18" s="123">
        <f t="shared" si="5"/>
        <v>0</v>
      </c>
      <c r="AX18" s="123">
        <f t="shared" si="5"/>
        <v>0</v>
      </c>
      <c r="AY18" s="123">
        <f t="shared" si="5"/>
        <v>0</v>
      </c>
      <c r="AZ18" s="123">
        <f t="shared" si="5"/>
        <v>0</v>
      </c>
      <c r="BA18" s="123">
        <f t="shared" si="5"/>
        <v>0</v>
      </c>
      <c r="BB18" s="516"/>
      <c r="BC18" s="168"/>
      <c r="BD18" s="105"/>
    </row>
    <row r="19" spans="2:56" ht="17.100000000000001" customHeight="1">
      <c r="B19" s="138"/>
      <c r="C19" s="137" t="s">
        <v>22</v>
      </c>
      <c r="D19" s="123">
        <v>97</v>
      </c>
      <c r="E19" s="123">
        <v>95</v>
      </c>
      <c r="F19" s="123">
        <v>93</v>
      </c>
      <c r="G19" s="525"/>
      <c r="H19" s="131"/>
      <c r="I19" s="131"/>
      <c r="AM19" s="102"/>
      <c r="AN19" s="175" t="s">
        <v>16</v>
      </c>
      <c r="AO19" s="140">
        <v>20.6</v>
      </c>
      <c r="AP19" s="140">
        <v>27.4</v>
      </c>
      <c r="AQ19" s="140">
        <v>32.1</v>
      </c>
      <c r="AR19" s="140">
        <v>37.299999999999997</v>
      </c>
      <c r="AS19" s="140">
        <v>40.6</v>
      </c>
      <c r="AT19" s="140">
        <v>46.8</v>
      </c>
      <c r="AU19" s="140">
        <v>54.4</v>
      </c>
      <c r="AV19" s="140"/>
      <c r="AW19" s="140"/>
      <c r="AX19" s="140"/>
      <c r="AY19" s="140"/>
      <c r="AZ19" s="140"/>
      <c r="BA19" s="140"/>
      <c r="BB19" s="462">
        <v>45763</v>
      </c>
      <c r="BC19" s="168"/>
      <c r="BD19" s="105"/>
    </row>
    <row r="20" spans="2:56" ht="17.100000000000001" customHeight="1">
      <c r="B20" s="102"/>
      <c r="C20" s="175" t="s">
        <v>16</v>
      </c>
      <c r="D20" s="140">
        <v>40.6</v>
      </c>
      <c r="E20" s="140">
        <v>46.8</v>
      </c>
      <c r="F20" s="140">
        <v>54.4</v>
      </c>
      <c r="G20" s="148">
        <v>45763</v>
      </c>
      <c r="H20" s="131"/>
      <c r="I20" s="131"/>
      <c r="AM20" s="102"/>
      <c r="AN20" s="176" t="s">
        <v>18</v>
      </c>
      <c r="AO20" s="382">
        <v>21.3</v>
      </c>
      <c r="AP20" s="445">
        <v>28.1</v>
      </c>
      <c r="AQ20" s="445">
        <v>32.299999999999997</v>
      </c>
      <c r="AR20" s="445">
        <v>36.700000000000003</v>
      </c>
      <c r="AS20" s="445">
        <v>40.9</v>
      </c>
      <c r="AT20" s="445">
        <v>48</v>
      </c>
      <c r="AU20" s="445">
        <v>56</v>
      </c>
      <c r="AV20" s="445">
        <v>64.599999999999994</v>
      </c>
      <c r="AW20" s="445">
        <v>72.2</v>
      </c>
      <c r="AX20" s="445">
        <v>78.8</v>
      </c>
      <c r="AY20" s="445">
        <v>83.4</v>
      </c>
      <c r="AZ20" s="445">
        <v>90</v>
      </c>
      <c r="BA20" s="445">
        <v>92.4</v>
      </c>
      <c r="BB20" s="459">
        <v>45394</v>
      </c>
      <c r="BC20" s="168"/>
      <c r="BD20" s="105"/>
    </row>
    <row r="21" spans="2:56" ht="17.100000000000001" customHeight="1">
      <c r="B21" s="102"/>
      <c r="C21" s="176" t="s">
        <v>18</v>
      </c>
      <c r="D21" s="382">
        <v>40.9</v>
      </c>
      <c r="E21" s="382">
        <v>48</v>
      </c>
      <c r="F21" s="382">
        <v>56</v>
      </c>
      <c r="G21" s="346">
        <v>45394</v>
      </c>
      <c r="H21" s="131"/>
      <c r="I21" s="131"/>
      <c r="AM21" s="177" t="s">
        <v>135</v>
      </c>
      <c r="AN21" s="178" t="s">
        <v>20</v>
      </c>
      <c r="AO21" s="391">
        <v>21.9</v>
      </c>
      <c r="AP21" s="443">
        <v>27.9</v>
      </c>
      <c r="AQ21" s="443">
        <v>32.700000000000003</v>
      </c>
      <c r="AR21" s="443">
        <v>36.700000000000003</v>
      </c>
      <c r="AS21" s="443">
        <v>41</v>
      </c>
      <c r="AT21" s="443">
        <v>47.9</v>
      </c>
      <c r="AU21" s="443">
        <v>56.8</v>
      </c>
      <c r="AV21" s="443">
        <v>65.900000000000006</v>
      </c>
      <c r="AW21" s="443">
        <v>73.900000000000006</v>
      </c>
      <c r="AX21" s="443">
        <v>81</v>
      </c>
      <c r="AY21" s="443">
        <v>86.6</v>
      </c>
      <c r="AZ21" s="443">
        <v>91.1</v>
      </c>
      <c r="BA21" s="443">
        <v>96</v>
      </c>
      <c r="BB21" s="441">
        <v>45394</v>
      </c>
      <c r="BC21" s="168"/>
      <c r="BD21" s="105"/>
    </row>
    <row r="22" spans="2:56" ht="17.100000000000001" customHeight="1">
      <c r="B22" s="177" t="s">
        <v>135</v>
      </c>
      <c r="C22" s="178" t="s">
        <v>20</v>
      </c>
      <c r="D22" s="391">
        <v>41</v>
      </c>
      <c r="E22" s="391">
        <v>47.9</v>
      </c>
      <c r="F22" s="391">
        <v>56.8</v>
      </c>
      <c r="G22" s="108">
        <v>45394</v>
      </c>
      <c r="H22" s="131"/>
      <c r="I22" s="131"/>
      <c r="AM22" s="102"/>
      <c r="AN22" s="109" t="s">
        <v>21</v>
      </c>
      <c r="AO22" s="287">
        <f t="shared" ref="AO22:BA22" si="6">ROUND(AO19/AO20*100,0)</f>
        <v>97</v>
      </c>
      <c r="AP22" s="287">
        <f t="shared" si="6"/>
        <v>98</v>
      </c>
      <c r="AQ22" s="287">
        <f t="shared" si="6"/>
        <v>99</v>
      </c>
      <c r="AR22" s="287">
        <f t="shared" si="6"/>
        <v>102</v>
      </c>
      <c r="AS22" s="287">
        <f t="shared" si="6"/>
        <v>99</v>
      </c>
      <c r="AT22" s="287">
        <f t="shared" si="6"/>
        <v>98</v>
      </c>
      <c r="AU22" s="287">
        <f t="shared" si="6"/>
        <v>97</v>
      </c>
      <c r="AV22" s="287">
        <f t="shared" si="6"/>
        <v>0</v>
      </c>
      <c r="AW22" s="287">
        <f t="shared" si="6"/>
        <v>0</v>
      </c>
      <c r="AX22" s="287">
        <f t="shared" si="6"/>
        <v>0</v>
      </c>
      <c r="AY22" s="287">
        <f t="shared" si="6"/>
        <v>0</v>
      </c>
      <c r="AZ22" s="287">
        <f t="shared" si="6"/>
        <v>0</v>
      </c>
      <c r="BA22" s="287">
        <f t="shared" si="6"/>
        <v>0</v>
      </c>
      <c r="BB22" s="517"/>
      <c r="BC22" s="168"/>
      <c r="BD22" s="105"/>
    </row>
    <row r="23" spans="2:56" ht="17.100000000000001" customHeight="1">
      <c r="B23" s="102"/>
      <c r="C23" s="109" t="s">
        <v>21</v>
      </c>
      <c r="D23" s="287">
        <v>99</v>
      </c>
      <c r="E23" s="287">
        <v>98</v>
      </c>
      <c r="F23" s="287">
        <v>97</v>
      </c>
      <c r="G23" s="139"/>
      <c r="H23" s="131"/>
      <c r="I23" s="131"/>
      <c r="AM23" s="138"/>
      <c r="AN23" s="137" t="s">
        <v>22</v>
      </c>
      <c r="AO23" s="122">
        <f t="shared" ref="AO23:BA23" si="7">ROUND(AO19/AO21*100,0)</f>
        <v>94</v>
      </c>
      <c r="AP23" s="122">
        <f t="shared" si="7"/>
        <v>98</v>
      </c>
      <c r="AQ23" s="122">
        <f t="shared" si="7"/>
        <v>98</v>
      </c>
      <c r="AR23" s="122">
        <f t="shared" si="7"/>
        <v>102</v>
      </c>
      <c r="AS23" s="122">
        <f t="shared" si="7"/>
        <v>99</v>
      </c>
      <c r="AT23" s="122">
        <f t="shared" si="7"/>
        <v>98</v>
      </c>
      <c r="AU23" s="122">
        <f t="shared" si="7"/>
        <v>96</v>
      </c>
      <c r="AV23" s="122">
        <f t="shared" si="7"/>
        <v>0</v>
      </c>
      <c r="AW23" s="122">
        <f t="shared" si="7"/>
        <v>0</v>
      </c>
      <c r="AX23" s="122">
        <f t="shared" si="7"/>
        <v>0</v>
      </c>
      <c r="AY23" s="122">
        <f t="shared" si="7"/>
        <v>0</v>
      </c>
      <c r="AZ23" s="122">
        <f t="shared" si="7"/>
        <v>0</v>
      </c>
      <c r="BA23" s="122">
        <f t="shared" si="7"/>
        <v>0</v>
      </c>
      <c r="BB23" s="514"/>
      <c r="BC23" s="168"/>
      <c r="BD23" s="105"/>
    </row>
    <row r="24" spans="2:56" ht="17.100000000000001" customHeight="1">
      <c r="B24" s="110"/>
      <c r="C24" s="137" t="s">
        <v>22</v>
      </c>
      <c r="D24" s="122">
        <v>99</v>
      </c>
      <c r="E24" s="122">
        <v>98</v>
      </c>
      <c r="F24" s="122">
        <v>96</v>
      </c>
      <c r="G24" s="137"/>
      <c r="H24" s="131"/>
      <c r="I24" s="131"/>
      <c r="AM24" s="102"/>
      <c r="AN24" s="175" t="s">
        <v>16</v>
      </c>
      <c r="AO24" s="140">
        <v>21.6</v>
      </c>
      <c r="AP24" s="140">
        <v>27.5</v>
      </c>
      <c r="AQ24" s="140">
        <v>31.8</v>
      </c>
      <c r="AR24" s="140">
        <v>35.299999999999997</v>
      </c>
      <c r="AS24" s="140">
        <v>39.299999999999997</v>
      </c>
      <c r="AT24" s="140">
        <v>45.5</v>
      </c>
      <c r="AU24" s="140">
        <v>53.6</v>
      </c>
      <c r="AV24" s="140"/>
      <c r="AW24" s="140"/>
      <c r="AX24" s="140"/>
      <c r="AY24" s="140"/>
      <c r="AZ24" s="140"/>
      <c r="BA24" s="140"/>
      <c r="BB24" s="512">
        <v>45759</v>
      </c>
      <c r="BC24" s="168"/>
      <c r="BD24" s="105"/>
    </row>
    <row r="25" spans="2:56" ht="17.100000000000001" customHeight="1">
      <c r="B25" s="102"/>
      <c r="C25" s="175" t="s">
        <v>16</v>
      </c>
      <c r="D25" s="140">
        <v>39.299999999999997</v>
      </c>
      <c r="E25" s="140">
        <v>45.5</v>
      </c>
      <c r="F25" s="140">
        <v>53.6</v>
      </c>
      <c r="G25" s="523">
        <v>45759</v>
      </c>
      <c r="H25" s="131"/>
      <c r="I25" s="131"/>
      <c r="AM25" s="102"/>
      <c r="AN25" s="176" t="s">
        <v>18</v>
      </c>
      <c r="AO25" s="382">
        <v>22.5</v>
      </c>
      <c r="AP25" s="445">
        <v>28.5</v>
      </c>
      <c r="AQ25" s="445">
        <v>32.9</v>
      </c>
      <c r="AR25" s="445">
        <v>36.700000000000003</v>
      </c>
      <c r="AS25" s="445">
        <v>41.3</v>
      </c>
      <c r="AT25" s="445">
        <v>47.8</v>
      </c>
      <c r="AU25" s="445">
        <v>55.2</v>
      </c>
      <c r="AV25" s="445">
        <v>65</v>
      </c>
      <c r="AW25" s="445">
        <v>72.400000000000006</v>
      </c>
      <c r="AX25" s="445">
        <v>80</v>
      </c>
      <c r="AY25" s="445">
        <v>85.6</v>
      </c>
      <c r="AZ25" s="445">
        <v>91</v>
      </c>
      <c r="BA25" s="446">
        <v>96</v>
      </c>
      <c r="BB25" s="521">
        <v>45394</v>
      </c>
      <c r="BC25" s="168"/>
      <c r="BD25" s="105"/>
    </row>
    <row r="26" spans="2:56" ht="17.100000000000001" customHeight="1">
      <c r="B26" s="102"/>
      <c r="C26" s="176" t="s">
        <v>18</v>
      </c>
      <c r="D26" s="382">
        <v>41.3</v>
      </c>
      <c r="E26" s="382">
        <v>47.8</v>
      </c>
      <c r="F26" s="382">
        <v>55.2</v>
      </c>
      <c r="G26" s="346">
        <v>45394</v>
      </c>
      <c r="H26" s="131"/>
      <c r="I26" s="131"/>
      <c r="AM26" s="383" t="s">
        <v>156</v>
      </c>
      <c r="AN26" s="178" t="s">
        <v>20</v>
      </c>
      <c r="AO26" s="391">
        <v>21.4</v>
      </c>
      <c r="AP26" s="443">
        <v>27.2</v>
      </c>
      <c r="AQ26" s="443">
        <v>31.5</v>
      </c>
      <c r="AR26" s="443">
        <v>35.200000000000003</v>
      </c>
      <c r="AS26" s="443">
        <v>39.799999999999997</v>
      </c>
      <c r="AT26" s="443">
        <v>46.8</v>
      </c>
      <c r="AU26" s="443">
        <v>55.7</v>
      </c>
      <c r="AV26" s="443">
        <v>64.7</v>
      </c>
      <c r="AW26" s="443">
        <v>72.599999999999994</v>
      </c>
      <c r="AX26" s="443">
        <v>79.099999999999994</v>
      </c>
      <c r="AY26" s="443">
        <v>85.2</v>
      </c>
      <c r="AZ26" s="443">
        <v>89.5</v>
      </c>
      <c r="BA26" s="443">
        <v>93.6</v>
      </c>
      <c r="BB26" s="518">
        <v>45392</v>
      </c>
      <c r="BC26" s="168"/>
    </row>
    <row r="27" spans="2:56" ht="17.100000000000001" customHeight="1">
      <c r="B27" s="102" t="s">
        <v>156</v>
      </c>
      <c r="C27" s="178" t="s">
        <v>20</v>
      </c>
      <c r="D27" s="391">
        <v>39.799999999999997</v>
      </c>
      <c r="E27" s="391">
        <v>46.8</v>
      </c>
      <c r="F27" s="391">
        <v>55.7</v>
      </c>
      <c r="G27" s="108">
        <v>45392</v>
      </c>
      <c r="H27" s="131"/>
      <c r="I27" s="131"/>
      <c r="AM27" s="383"/>
      <c r="AN27" s="109" t="s">
        <v>21</v>
      </c>
      <c r="AO27" s="287">
        <f t="shared" ref="AO27:BA27" si="8">ROUND(AO24/AO25*100,0)</f>
        <v>96</v>
      </c>
      <c r="AP27" s="287">
        <f t="shared" si="8"/>
        <v>96</v>
      </c>
      <c r="AQ27" s="287">
        <f t="shared" si="8"/>
        <v>97</v>
      </c>
      <c r="AR27" s="287">
        <f t="shared" si="8"/>
        <v>96</v>
      </c>
      <c r="AS27" s="287">
        <f t="shared" si="8"/>
        <v>95</v>
      </c>
      <c r="AT27" s="287">
        <f t="shared" si="8"/>
        <v>95</v>
      </c>
      <c r="AU27" s="287">
        <f t="shared" si="8"/>
        <v>97</v>
      </c>
      <c r="AV27" s="287">
        <f t="shared" si="8"/>
        <v>0</v>
      </c>
      <c r="AW27" s="287">
        <f t="shared" si="8"/>
        <v>0</v>
      </c>
      <c r="AX27" s="287">
        <f t="shared" si="8"/>
        <v>0</v>
      </c>
      <c r="AY27" s="287">
        <f t="shared" si="8"/>
        <v>0</v>
      </c>
      <c r="AZ27" s="287">
        <f t="shared" si="8"/>
        <v>0</v>
      </c>
      <c r="BA27" s="287">
        <f t="shared" si="8"/>
        <v>0</v>
      </c>
      <c r="BB27" s="513"/>
      <c r="BC27" s="168"/>
      <c r="BD27" s="105"/>
    </row>
    <row r="28" spans="2:56" ht="17.100000000000001" customHeight="1">
      <c r="B28" s="102"/>
      <c r="C28" s="109" t="s">
        <v>21</v>
      </c>
      <c r="D28" s="287">
        <v>95</v>
      </c>
      <c r="E28" s="287">
        <v>95</v>
      </c>
      <c r="F28" s="287">
        <v>97</v>
      </c>
      <c r="G28" s="109"/>
      <c r="H28" s="131"/>
      <c r="I28" s="131"/>
      <c r="AM28" s="138"/>
      <c r="AN28" s="137" t="s">
        <v>22</v>
      </c>
      <c r="AO28" s="123">
        <f t="shared" ref="AO28:BA28" si="9">ROUND(AO24/AO26*100,0)</f>
        <v>101</v>
      </c>
      <c r="AP28" s="123">
        <f t="shared" si="9"/>
        <v>101</v>
      </c>
      <c r="AQ28" s="123">
        <f t="shared" si="9"/>
        <v>101</v>
      </c>
      <c r="AR28" s="123">
        <f t="shared" si="9"/>
        <v>100</v>
      </c>
      <c r="AS28" s="123">
        <f t="shared" si="9"/>
        <v>99</v>
      </c>
      <c r="AT28" s="123">
        <f t="shared" si="9"/>
        <v>97</v>
      </c>
      <c r="AU28" s="123">
        <f t="shared" si="9"/>
        <v>96</v>
      </c>
      <c r="AV28" s="123">
        <f t="shared" si="9"/>
        <v>0</v>
      </c>
      <c r="AW28" s="123">
        <f t="shared" si="9"/>
        <v>0</v>
      </c>
      <c r="AX28" s="123">
        <f t="shared" si="9"/>
        <v>0</v>
      </c>
      <c r="AY28" s="123">
        <f t="shared" si="9"/>
        <v>0</v>
      </c>
      <c r="AZ28" s="123">
        <f t="shared" si="9"/>
        <v>0</v>
      </c>
      <c r="BA28" s="123">
        <f t="shared" si="9"/>
        <v>0</v>
      </c>
      <c r="BB28" s="519"/>
      <c r="BC28" s="168"/>
      <c r="BD28" s="105"/>
    </row>
    <row r="29" spans="2:56" ht="17.100000000000001" customHeight="1">
      <c r="B29" s="138"/>
      <c r="C29" s="137" t="s">
        <v>22</v>
      </c>
      <c r="D29" s="123">
        <v>99</v>
      </c>
      <c r="E29" s="123">
        <v>97</v>
      </c>
      <c r="F29" s="123">
        <v>96</v>
      </c>
      <c r="G29" s="110"/>
      <c r="H29" s="131"/>
      <c r="I29" s="131"/>
      <c r="AM29" s="102"/>
      <c r="AN29" s="175" t="s">
        <v>16</v>
      </c>
      <c r="AO29" s="140">
        <v>22.7</v>
      </c>
      <c r="AP29" s="140">
        <v>30</v>
      </c>
      <c r="AQ29" s="140">
        <v>34</v>
      </c>
      <c r="AR29" s="140">
        <v>37</v>
      </c>
      <c r="AS29" s="140">
        <v>40.799999999999997</v>
      </c>
      <c r="AT29" s="140">
        <v>46.7</v>
      </c>
      <c r="AU29" s="140">
        <v>54.9</v>
      </c>
      <c r="AV29" s="140"/>
      <c r="AW29" s="140"/>
      <c r="AX29" s="140"/>
      <c r="AY29" s="140"/>
      <c r="AZ29" s="140"/>
      <c r="BA29" s="140"/>
      <c r="BB29" s="520">
        <v>45759</v>
      </c>
      <c r="BC29" s="168"/>
      <c r="BD29" s="105"/>
    </row>
    <row r="30" spans="2:56" ht="17.100000000000001" customHeight="1">
      <c r="B30" s="102"/>
      <c r="C30" s="175" t="s">
        <v>16</v>
      </c>
      <c r="D30" s="140">
        <v>40.799999999999997</v>
      </c>
      <c r="E30" s="140">
        <v>46.7</v>
      </c>
      <c r="F30" s="140">
        <v>54.9</v>
      </c>
      <c r="G30" s="526">
        <v>45759</v>
      </c>
      <c r="H30" s="131"/>
      <c r="I30" s="131"/>
      <c r="AM30" s="102"/>
      <c r="AN30" s="176" t="s">
        <v>18</v>
      </c>
      <c r="AO30" s="382">
        <v>22.1</v>
      </c>
      <c r="AP30" s="445">
        <v>28</v>
      </c>
      <c r="AQ30" s="445">
        <v>31.5</v>
      </c>
      <c r="AR30" s="445">
        <v>34.9</v>
      </c>
      <c r="AS30" s="445">
        <v>39.299999999999997</v>
      </c>
      <c r="AT30" s="445">
        <v>45.5</v>
      </c>
      <c r="AU30" s="445">
        <v>54.4</v>
      </c>
      <c r="AV30" s="445">
        <v>63.7</v>
      </c>
      <c r="AW30" s="445">
        <v>72</v>
      </c>
      <c r="AX30" s="445">
        <v>79.400000000000006</v>
      </c>
      <c r="AY30" s="445">
        <v>86.1</v>
      </c>
      <c r="AZ30" s="445">
        <v>91.5</v>
      </c>
      <c r="BA30" s="445">
        <v>96.2</v>
      </c>
      <c r="BB30" s="521">
        <v>45394</v>
      </c>
      <c r="BC30" s="168"/>
      <c r="BD30" s="105"/>
    </row>
    <row r="31" spans="2:56" ht="17.100000000000001" customHeight="1">
      <c r="B31" s="102"/>
      <c r="C31" s="176" t="s">
        <v>18</v>
      </c>
      <c r="D31" s="382">
        <v>39.299999999999997</v>
      </c>
      <c r="E31" s="382">
        <v>45.5</v>
      </c>
      <c r="F31" s="382">
        <v>54.4</v>
      </c>
      <c r="G31" s="527">
        <v>45394</v>
      </c>
      <c r="H31" s="131"/>
      <c r="I31" s="131"/>
      <c r="AM31" s="102" t="s">
        <v>25</v>
      </c>
      <c r="AN31" s="178" t="s">
        <v>20</v>
      </c>
      <c r="AO31" s="391">
        <v>21.1</v>
      </c>
      <c r="AP31" s="443">
        <v>26.9</v>
      </c>
      <c r="AQ31" s="443">
        <v>31.7</v>
      </c>
      <c r="AR31" s="443">
        <v>35.1</v>
      </c>
      <c r="AS31" s="443">
        <v>39.1</v>
      </c>
      <c r="AT31" s="443">
        <v>45.5</v>
      </c>
      <c r="AU31" s="443">
        <v>54.4</v>
      </c>
      <c r="AV31" s="443">
        <v>63.6</v>
      </c>
      <c r="AW31" s="443">
        <v>72</v>
      </c>
      <c r="AX31" s="443">
        <v>79.599999999999994</v>
      </c>
      <c r="AY31" s="443">
        <v>86.6</v>
      </c>
      <c r="AZ31" s="443">
        <v>91.9</v>
      </c>
      <c r="BA31" s="443">
        <v>96.2</v>
      </c>
      <c r="BB31" s="441">
        <v>45393</v>
      </c>
      <c r="BC31" s="168"/>
      <c r="BD31" s="105"/>
    </row>
    <row r="32" spans="2:56" ht="17.100000000000001" customHeight="1">
      <c r="B32" s="102" t="s">
        <v>25</v>
      </c>
      <c r="C32" s="178" t="s">
        <v>20</v>
      </c>
      <c r="D32" s="391">
        <v>39.1</v>
      </c>
      <c r="E32" s="391">
        <v>45.5</v>
      </c>
      <c r="F32" s="391">
        <v>54.4</v>
      </c>
      <c r="G32" s="108">
        <v>45393</v>
      </c>
      <c r="H32" s="131"/>
      <c r="I32" s="131"/>
      <c r="AM32" s="102"/>
      <c r="AN32" s="109" t="s">
        <v>21</v>
      </c>
      <c r="AO32" s="165">
        <f t="shared" ref="AO32:BA32" si="10">ROUND(AO29/AO30*100,0)</f>
        <v>103</v>
      </c>
      <c r="AP32" s="165">
        <f t="shared" si="10"/>
        <v>107</v>
      </c>
      <c r="AQ32" s="165">
        <f t="shared" si="10"/>
        <v>108</v>
      </c>
      <c r="AR32" s="165">
        <f t="shared" si="10"/>
        <v>106</v>
      </c>
      <c r="AS32" s="165">
        <f t="shared" si="10"/>
        <v>104</v>
      </c>
      <c r="AT32" s="165">
        <f t="shared" si="10"/>
        <v>103</v>
      </c>
      <c r="AU32" s="165">
        <f t="shared" si="10"/>
        <v>101</v>
      </c>
      <c r="AV32" s="165">
        <f t="shared" si="10"/>
        <v>0</v>
      </c>
      <c r="AW32" s="165">
        <f t="shared" si="10"/>
        <v>0</v>
      </c>
      <c r="AX32" s="165">
        <f t="shared" si="10"/>
        <v>0</v>
      </c>
      <c r="AY32" s="165">
        <f t="shared" si="10"/>
        <v>0</v>
      </c>
      <c r="AZ32" s="165">
        <f t="shared" si="10"/>
        <v>0</v>
      </c>
      <c r="BA32" s="165">
        <f t="shared" si="10"/>
        <v>0</v>
      </c>
      <c r="BB32" s="513"/>
      <c r="BC32" s="168"/>
      <c r="BD32" s="105"/>
    </row>
    <row r="33" spans="2:56" ht="17.100000000000001" customHeight="1">
      <c r="B33" s="102"/>
      <c r="C33" s="109" t="s">
        <v>21</v>
      </c>
      <c r="D33" s="165">
        <v>104</v>
      </c>
      <c r="E33" s="165">
        <v>103</v>
      </c>
      <c r="F33" s="165">
        <v>101</v>
      </c>
      <c r="G33" s="109"/>
      <c r="AM33" s="138"/>
      <c r="AN33" s="137" t="s">
        <v>22</v>
      </c>
      <c r="AO33" s="122">
        <f t="shared" ref="AO33:BA33" si="11">ROUND(AO29/AO31*100,0)</f>
        <v>108</v>
      </c>
      <c r="AP33" s="122">
        <f t="shared" si="11"/>
        <v>112</v>
      </c>
      <c r="AQ33" s="122">
        <f t="shared" si="11"/>
        <v>107</v>
      </c>
      <c r="AR33" s="122">
        <f t="shared" si="11"/>
        <v>105</v>
      </c>
      <c r="AS33" s="122">
        <f t="shared" si="11"/>
        <v>104</v>
      </c>
      <c r="AT33" s="122">
        <f t="shared" si="11"/>
        <v>103</v>
      </c>
      <c r="AU33" s="122">
        <f t="shared" si="11"/>
        <v>101</v>
      </c>
      <c r="AV33" s="122">
        <f t="shared" si="11"/>
        <v>0</v>
      </c>
      <c r="AW33" s="122">
        <f t="shared" si="11"/>
        <v>0</v>
      </c>
      <c r="AX33" s="122">
        <f t="shared" si="11"/>
        <v>0</v>
      </c>
      <c r="AY33" s="122">
        <f t="shared" si="11"/>
        <v>0</v>
      </c>
      <c r="AZ33" s="122">
        <f t="shared" si="11"/>
        <v>0</v>
      </c>
      <c r="BA33" s="122">
        <f t="shared" si="11"/>
        <v>0</v>
      </c>
      <c r="BB33" s="519"/>
      <c r="BC33" s="168"/>
      <c r="BD33" s="105"/>
    </row>
    <row r="34" spans="2:56" ht="17.100000000000001" customHeight="1">
      <c r="B34" s="138"/>
      <c r="C34" s="137" t="s">
        <v>22</v>
      </c>
      <c r="D34" s="122">
        <v>104</v>
      </c>
      <c r="E34" s="122">
        <v>103</v>
      </c>
      <c r="F34" s="122">
        <v>101</v>
      </c>
      <c r="G34" s="110"/>
      <c r="I34" s="149"/>
      <c r="J34" s="179" t="s">
        <v>26</v>
      </c>
      <c r="K34" s="179" t="s">
        <v>27</v>
      </c>
      <c r="L34" s="179" t="s">
        <v>28</v>
      </c>
      <c r="M34" s="179" t="s">
        <v>29</v>
      </c>
      <c r="N34" s="179" t="s">
        <v>30</v>
      </c>
      <c r="O34" s="179" t="s">
        <v>31</v>
      </c>
      <c r="P34" s="179" t="s">
        <v>32</v>
      </c>
      <c r="Q34" s="179" t="s">
        <v>33</v>
      </c>
      <c r="R34" s="179" t="s">
        <v>34</v>
      </c>
      <c r="S34" s="153" t="s">
        <v>35</v>
      </c>
      <c r="T34" s="150" t="s">
        <v>36</v>
      </c>
      <c r="U34" s="150" t="s">
        <v>37</v>
      </c>
      <c r="V34" s="156"/>
      <c r="W34" s="157"/>
      <c r="X34" s="149"/>
      <c r="Y34" s="180" t="s">
        <v>38</v>
      </c>
      <c r="Z34" s="181" t="s">
        <v>39</v>
      </c>
      <c r="AA34" s="181" t="s">
        <v>40</v>
      </c>
      <c r="AB34" s="181" t="s">
        <v>41</v>
      </c>
      <c r="AC34" s="181" t="s">
        <v>42</v>
      </c>
      <c r="AD34" s="181" t="s">
        <v>43</v>
      </c>
      <c r="AE34" s="181" t="s">
        <v>44</v>
      </c>
      <c r="AF34" s="181" t="s">
        <v>127</v>
      </c>
      <c r="AG34" s="181" t="s">
        <v>46</v>
      </c>
      <c r="AH34" s="181" t="s">
        <v>47</v>
      </c>
      <c r="AI34" s="181" t="s">
        <v>48</v>
      </c>
      <c r="AJ34" s="181" t="s">
        <v>49</v>
      </c>
      <c r="AK34" s="181" t="s">
        <v>50</v>
      </c>
      <c r="AL34" s="167"/>
      <c r="AM34" s="102"/>
      <c r="AN34" s="175" t="s">
        <v>16</v>
      </c>
      <c r="AO34" s="87">
        <f t="shared" ref="AO34:BA34" si="12">IFERROR(ROUND(AVERAGE(AO4,AO9,AO14,AO19,AO24,AO29),1),"")</f>
        <v>21.4</v>
      </c>
      <c r="AP34" s="87">
        <f t="shared" si="12"/>
        <v>28.1</v>
      </c>
      <c r="AQ34" s="87">
        <f t="shared" si="12"/>
        <v>32.5</v>
      </c>
      <c r="AR34" s="87">
        <f t="shared" si="12"/>
        <v>36.299999999999997</v>
      </c>
      <c r="AS34" s="87">
        <f t="shared" si="12"/>
        <v>40.1</v>
      </c>
      <c r="AT34" s="87">
        <f t="shared" si="12"/>
        <v>46.2</v>
      </c>
      <c r="AU34" s="87">
        <f t="shared" si="12"/>
        <v>53.8</v>
      </c>
      <c r="AV34" s="87" t="str">
        <f t="shared" si="12"/>
        <v/>
      </c>
      <c r="AW34" s="87" t="str">
        <f t="shared" si="12"/>
        <v/>
      </c>
      <c r="AX34" s="87" t="str">
        <f t="shared" si="12"/>
        <v/>
      </c>
      <c r="AY34" s="87" t="str">
        <f t="shared" si="12"/>
        <v/>
      </c>
      <c r="AZ34" s="87" t="str">
        <f t="shared" si="12"/>
        <v/>
      </c>
      <c r="BA34" s="87" t="str">
        <f t="shared" si="12"/>
        <v/>
      </c>
      <c r="BB34" s="522">
        <v>45760</v>
      </c>
      <c r="BC34" s="145"/>
      <c r="BD34" s="105"/>
    </row>
    <row r="35" spans="2:56" ht="17.100000000000001" customHeight="1">
      <c r="B35" s="102"/>
      <c r="C35" s="175" t="s">
        <v>16</v>
      </c>
      <c r="D35" s="87">
        <v>40.1</v>
      </c>
      <c r="E35" s="87">
        <v>46.2</v>
      </c>
      <c r="F35" s="87">
        <v>53.8</v>
      </c>
      <c r="G35" s="377">
        <v>45760</v>
      </c>
      <c r="I35" s="151"/>
      <c r="J35" s="182" t="s">
        <v>51</v>
      </c>
      <c r="K35" s="182" t="s">
        <v>52</v>
      </c>
      <c r="L35" s="182" t="s">
        <v>53</v>
      </c>
      <c r="M35" s="182" t="s">
        <v>54</v>
      </c>
      <c r="N35" s="182" t="s">
        <v>45</v>
      </c>
      <c r="O35" s="182" t="s">
        <v>55</v>
      </c>
      <c r="P35" s="182" t="s">
        <v>56</v>
      </c>
      <c r="Q35" s="182" t="s">
        <v>57</v>
      </c>
      <c r="R35" s="182" t="s">
        <v>58</v>
      </c>
      <c r="S35" s="182" t="s">
        <v>59</v>
      </c>
      <c r="T35" s="182" t="s">
        <v>60</v>
      </c>
      <c r="U35" s="182" t="s">
        <v>61</v>
      </c>
      <c r="V35" s="158"/>
      <c r="W35" s="159"/>
      <c r="X35" s="151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60"/>
      <c r="AM35" s="102"/>
      <c r="AN35" s="176" t="s">
        <v>18</v>
      </c>
      <c r="AO35" s="87">
        <f>ROUND(AVERAGE(AO5,AO10,AO15,AO20,AO25,AO30),1)</f>
        <v>22.6</v>
      </c>
      <c r="AP35" s="447">
        <f t="shared" ref="AP35:BA36" si="13">ROUND(AVERAGE(AP5,AP10,AP15,AP20,AP25,AP30),1)</f>
        <v>28.9</v>
      </c>
      <c r="AQ35" s="447">
        <f t="shared" si="13"/>
        <v>32.799999999999997</v>
      </c>
      <c r="AR35" s="447">
        <f t="shared" si="13"/>
        <v>36.700000000000003</v>
      </c>
      <c r="AS35" s="447">
        <f t="shared" si="13"/>
        <v>41.2</v>
      </c>
      <c r="AT35" s="447">
        <f t="shared" si="13"/>
        <v>48</v>
      </c>
      <c r="AU35" s="447">
        <f t="shared" si="13"/>
        <v>56.8</v>
      </c>
      <c r="AV35" s="447">
        <f t="shared" si="13"/>
        <v>66</v>
      </c>
      <c r="AW35" s="447">
        <f t="shared" si="13"/>
        <v>73.8</v>
      </c>
      <c r="AX35" s="447">
        <f t="shared" si="13"/>
        <v>81.2</v>
      </c>
      <c r="AY35" s="447">
        <f t="shared" si="13"/>
        <v>87</v>
      </c>
      <c r="AZ35" s="447">
        <f t="shared" si="13"/>
        <v>92</v>
      </c>
      <c r="BA35" s="447">
        <f t="shared" si="13"/>
        <v>95.9</v>
      </c>
      <c r="BB35" s="521">
        <v>45394</v>
      </c>
      <c r="BC35" s="145"/>
      <c r="BD35" s="105"/>
    </row>
    <row r="36" spans="2:56" ht="17.100000000000001" customHeight="1">
      <c r="B36" s="102"/>
      <c r="C36" s="176" t="s">
        <v>18</v>
      </c>
      <c r="D36" s="87">
        <v>41.2</v>
      </c>
      <c r="E36" s="87">
        <v>48</v>
      </c>
      <c r="F36" s="87">
        <v>56.8</v>
      </c>
      <c r="G36" s="528">
        <v>45394</v>
      </c>
      <c r="I36" s="183" t="s">
        <v>62</v>
      </c>
      <c r="J36" s="113">
        <f>ROUND(Z36-Y36,1)</f>
        <v>6.7</v>
      </c>
      <c r="K36" s="113">
        <f t="shared" ref="K36:U38" si="14">AA36-Z36</f>
        <v>4.3999999999999986</v>
      </c>
      <c r="L36" s="113">
        <f t="shared" si="14"/>
        <v>3.7999999999999972</v>
      </c>
      <c r="M36" s="113">
        <f>AC36-AB36</f>
        <v>3.8000000000000043</v>
      </c>
      <c r="N36" s="113">
        <f t="shared" si="14"/>
        <v>6.1000000000000014</v>
      </c>
      <c r="O36" s="113">
        <f t="shared" si="14"/>
        <v>7.5999999999999943</v>
      </c>
      <c r="P36" s="113"/>
      <c r="Q36" s="113"/>
      <c r="R36" s="113"/>
      <c r="S36" s="113"/>
      <c r="T36" s="113"/>
      <c r="U36" s="113"/>
      <c r="V36" s="160"/>
      <c r="W36" s="161"/>
      <c r="X36" s="183" t="s">
        <v>62</v>
      </c>
      <c r="Y36" s="113">
        <f t="shared" ref="Y36:AB38" si="15">AO34</f>
        <v>21.4</v>
      </c>
      <c r="Z36" s="113">
        <f t="shared" si="15"/>
        <v>28.1</v>
      </c>
      <c r="AA36" s="113">
        <f t="shared" si="15"/>
        <v>32.5</v>
      </c>
      <c r="AB36" s="113">
        <f t="shared" si="15"/>
        <v>36.299999999999997</v>
      </c>
      <c r="AC36" s="113">
        <f t="shared" ref="AC36:AJ38" si="16">AS34</f>
        <v>40.1</v>
      </c>
      <c r="AD36" s="113">
        <f t="shared" si="16"/>
        <v>46.2</v>
      </c>
      <c r="AE36" s="113">
        <f t="shared" si="16"/>
        <v>53.8</v>
      </c>
      <c r="AF36" s="113" t="str">
        <f t="shared" si="16"/>
        <v/>
      </c>
      <c r="AG36" s="113" t="str">
        <f t="shared" si="16"/>
        <v/>
      </c>
      <c r="AH36" s="113" t="str">
        <f t="shared" si="16"/>
        <v/>
      </c>
      <c r="AI36" s="113" t="str">
        <f t="shared" si="16"/>
        <v/>
      </c>
      <c r="AJ36" s="113" t="str">
        <f>AZ34</f>
        <v/>
      </c>
      <c r="AK36" s="113" t="str">
        <f>BA34</f>
        <v/>
      </c>
      <c r="AL36" s="160"/>
      <c r="AM36" s="102" t="s">
        <v>63</v>
      </c>
      <c r="AN36" s="178" t="s">
        <v>20</v>
      </c>
      <c r="AO36" s="169">
        <f>ROUND(AVERAGE(AO6,AO11,AO16,AO21,AO26,AO31),1)</f>
        <v>21.8</v>
      </c>
      <c r="AP36" s="448">
        <f t="shared" ref="AP36:BA36" si="17">ROUND(AVERAGE(AP6,AP11,AP16,AP21,AP26,AP31),1)</f>
        <v>27.9</v>
      </c>
      <c r="AQ36" s="448">
        <f t="shared" si="17"/>
        <v>32.5</v>
      </c>
      <c r="AR36" s="448">
        <f t="shared" si="17"/>
        <v>36.4</v>
      </c>
      <c r="AS36" s="448">
        <f t="shared" si="17"/>
        <v>41</v>
      </c>
      <c r="AT36" s="448">
        <f t="shared" si="17"/>
        <v>48</v>
      </c>
      <c r="AU36" s="448">
        <f t="shared" si="17"/>
        <v>57.1</v>
      </c>
      <c r="AV36" s="448">
        <f t="shared" si="17"/>
        <v>66</v>
      </c>
      <c r="AW36" s="448">
        <f t="shared" si="17"/>
        <v>74.3</v>
      </c>
      <c r="AX36" s="448">
        <f t="shared" si="17"/>
        <v>81.3</v>
      </c>
      <c r="AY36" s="448">
        <f t="shared" si="17"/>
        <v>87.6</v>
      </c>
      <c r="AZ36" s="448">
        <f t="shared" si="13"/>
        <v>92.2</v>
      </c>
      <c r="BA36" s="448">
        <f t="shared" si="17"/>
        <v>97.1</v>
      </c>
      <c r="BB36" s="441">
        <v>45758</v>
      </c>
      <c r="BC36" s="168"/>
      <c r="BD36" s="105"/>
    </row>
    <row r="37" spans="2:56" ht="17.100000000000001" customHeight="1">
      <c r="B37" s="102" t="s">
        <v>63</v>
      </c>
      <c r="C37" s="178" t="s">
        <v>20</v>
      </c>
      <c r="D37" s="169">
        <v>41</v>
      </c>
      <c r="E37" s="169">
        <v>48</v>
      </c>
      <c r="F37" s="169">
        <v>57.1</v>
      </c>
      <c r="G37" s="108">
        <v>45393</v>
      </c>
      <c r="I37" s="183" t="s">
        <v>64</v>
      </c>
      <c r="J37" s="113">
        <f>ROUND(Z37-Y37,1)</f>
        <v>6.3</v>
      </c>
      <c r="K37" s="113">
        <f>AA37-Z37</f>
        <v>3.8999999999999986</v>
      </c>
      <c r="L37" s="113">
        <f t="shared" si="14"/>
        <v>3.9000000000000057</v>
      </c>
      <c r="M37" s="113">
        <f>AC37-AB37</f>
        <v>4.5</v>
      </c>
      <c r="N37" s="113">
        <f t="shared" si="14"/>
        <v>6.7999999999999972</v>
      </c>
      <c r="O37" s="113">
        <f t="shared" si="14"/>
        <v>8.7999999999999972</v>
      </c>
      <c r="P37" s="113">
        <f t="shared" si="14"/>
        <v>9.2000000000000028</v>
      </c>
      <c r="Q37" s="113">
        <f t="shared" si="14"/>
        <v>7.7999999999999972</v>
      </c>
      <c r="R37" s="113">
        <f t="shared" si="14"/>
        <v>7.4000000000000057</v>
      </c>
      <c r="S37" s="113">
        <f t="shared" si="14"/>
        <v>5.7999999999999972</v>
      </c>
      <c r="T37" s="113">
        <f t="shared" si="14"/>
        <v>5</v>
      </c>
      <c r="U37" s="113">
        <f t="shared" si="14"/>
        <v>3.9000000000000057</v>
      </c>
      <c r="V37" s="160"/>
      <c r="W37" s="161"/>
      <c r="X37" s="183" t="s">
        <v>64</v>
      </c>
      <c r="Y37" s="113">
        <f t="shared" si="15"/>
        <v>22.6</v>
      </c>
      <c r="Z37" s="113">
        <f>AP35</f>
        <v>28.9</v>
      </c>
      <c r="AA37" s="113">
        <f t="shared" si="15"/>
        <v>32.799999999999997</v>
      </c>
      <c r="AB37" s="113">
        <f t="shared" si="15"/>
        <v>36.700000000000003</v>
      </c>
      <c r="AC37" s="113">
        <f t="shared" si="16"/>
        <v>41.2</v>
      </c>
      <c r="AD37" s="113">
        <f t="shared" si="16"/>
        <v>48</v>
      </c>
      <c r="AE37" s="113">
        <f t="shared" si="16"/>
        <v>56.8</v>
      </c>
      <c r="AF37" s="113">
        <f t="shared" si="16"/>
        <v>66</v>
      </c>
      <c r="AG37" s="113">
        <f t="shared" si="16"/>
        <v>73.8</v>
      </c>
      <c r="AH37" s="113">
        <f t="shared" si="16"/>
        <v>81.2</v>
      </c>
      <c r="AI37" s="113">
        <f t="shared" si="16"/>
        <v>87</v>
      </c>
      <c r="AJ37" s="113">
        <f t="shared" si="16"/>
        <v>92</v>
      </c>
      <c r="AK37" s="113">
        <f>BA35</f>
        <v>95.9</v>
      </c>
      <c r="AL37" s="160"/>
      <c r="AM37" s="102"/>
      <c r="AN37" s="142" t="s">
        <v>21</v>
      </c>
      <c r="AO37" s="288">
        <f t="shared" ref="AO37:BA37" si="18">IFERROR(ROUND(AO34/AO35*100,0),"")</f>
        <v>95</v>
      </c>
      <c r="AP37" s="288">
        <f t="shared" si="18"/>
        <v>97</v>
      </c>
      <c r="AQ37" s="288">
        <f t="shared" si="18"/>
        <v>99</v>
      </c>
      <c r="AR37" s="288">
        <f t="shared" si="18"/>
        <v>99</v>
      </c>
      <c r="AS37" s="288">
        <f t="shared" si="18"/>
        <v>97</v>
      </c>
      <c r="AT37" s="288">
        <f t="shared" si="18"/>
        <v>96</v>
      </c>
      <c r="AU37" s="288">
        <f t="shared" si="18"/>
        <v>95</v>
      </c>
      <c r="AV37" s="288" t="str">
        <f t="shared" si="18"/>
        <v/>
      </c>
      <c r="AW37" s="288" t="str">
        <f t="shared" si="18"/>
        <v/>
      </c>
      <c r="AX37" s="288" t="str">
        <f t="shared" si="18"/>
        <v/>
      </c>
      <c r="AY37" s="288" t="str">
        <f t="shared" si="18"/>
        <v/>
      </c>
      <c r="AZ37" s="288" t="str">
        <f t="shared" si="18"/>
        <v/>
      </c>
      <c r="BA37" s="288" t="str">
        <f t="shared" si="18"/>
        <v/>
      </c>
      <c r="BB37" s="109"/>
      <c r="BC37" s="168"/>
      <c r="BD37" s="105"/>
    </row>
    <row r="38" spans="2:56" ht="17.100000000000001" customHeight="1">
      <c r="B38" s="102"/>
      <c r="C38" s="142" t="s">
        <v>21</v>
      </c>
      <c r="D38" s="288">
        <v>97</v>
      </c>
      <c r="E38" s="288">
        <v>96</v>
      </c>
      <c r="F38" s="288">
        <v>95</v>
      </c>
      <c r="G38" s="109"/>
      <c r="I38" s="183" t="s">
        <v>65</v>
      </c>
      <c r="J38" s="113">
        <f>Z38-Y38</f>
        <v>6.0999999999999979</v>
      </c>
      <c r="K38" s="113">
        <f t="shared" si="14"/>
        <v>4.6000000000000014</v>
      </c>
      <c r="L38" s="113">
        <f t="shared" si="14"/>
        <v>3.8999999999999986</v>
      </c>
      <c r="M38" s="113">
        <f t="shared" si="14"/>
        <v>4.6000000000000014</v>
      </c>
      <c r="N38" s="113">
        <f t="shared" si="14"/>
        <v>7</v>
      </c>
      <c r="O38" s="113">
        <f t="shared" si="14"/>
        <v>9.1000000000000014</v>
      </c>
      <c r="P38" s="113">
        <f t="shared" si="14"/>
        <v>8.8999999999999986</v>
      </c>
      <c r="Q38" s="113">
        <f t="shared" si="14"/>
        <v>8.2999999999999972</v>
      </c>
      <c r="R38" s="113">
        <f t="shared" si="14"/>
        <v>7</v>
      </c>
      <c r="S38" s="113">
        <f t="shared" si="14"/>
        <v>6.2999999999999972</v>
      </c>
      <c r="T38" s="113">
        <f t="shared" si="14"/>
        <v>4.6000000000000085</v>
      </c>
      <c r="U38" s="113">
        <f t="shared" si="14"/>
        <v>4.8999999999999915</v>
      </c>
      <c r="V38" s="160"/>
      <c r="W38" s="162"/>
      <c r="X38" s="183" t="s">
        <v>65</v>
      </c>
      <c r="Y38" s="113">
        <f t="shared" si="15"/>
        <v>21.8</v>
      </c>
      <c r="Z38" s="113">
        <f t="shared" si="15"/>
        <v>27.9</v>
      </c>
      <c r="AA38" s="113">
        <f t="shared" si="15"/>
        <v>32.5</v>
      </c>
      <c r="AB38" s="113">
        <f t="shared" si="15"/>
        <v>36.4</v>
      </c>
      <c r="AC38" s="113">
        <f t="shared" si="16"/>
        <v>41</v>
      </c>
      <c r="AD38" s="113">
        <f t="shared" si="16"/>
        <v>48</v>
      </c>
      <c r="AE38" s="113">
        <f t="shared" si="16"/>
        <v>57.1</v>
      </c>
      <c r="AF38" s="113">
        <f t="shared" si="16"/>
        <v>66</v>
      </c>
      <c r="AG38" s="113">
        <f t="shared" si="16"/>
        <v>74.3</v>
      </c>
      <c r="AH38" s="113">
        <f t="shared" si="16"/>
        <v>81.3</v>
      </c>
      <c r="AI38" s="113">
        <f t="shared" si="16"/>
        <v>87.6</v>
      </c>
      <c r="AJ38" s="113">
        <f t="shared" si="16"/>
        <v>92.2</v>
      </c>
      <c r="AK38" s="113">
        <f>BA36</f>
        <v>97.1</v>
      </c>
      <c r="AL38" s="163"/>
      <c r="AM38" s="138"/>
      <c r="AN38" s="143" t="s">
        <v>22</v>
      </c>
      <c r="AO38" s="122">
        <f t="shared" ref="AO38:BA38" si="19">IFERROR(ROUND(AO34/AO36*100,0),"")</f>
        <v>98</v>
      </c>
      <c r="AP38" s="122">
        <f t="shared" si="19"/>
        <v>101</v>
      </c>
      <c r="AQ38" s="122">
        <f t="shared" si="19"/>
        <v>100</v>
      </c>
      <c r="AR38" s="122">
        <f t="shared" si="19"/>
        <v>100</v>
      </c>
      <c r="AS38" s="122">
        <f t="shared" si="19"/>
        <v>98</v>
      </c>
      <c r="AT38" s="122">
        <f t="shared" si="19"/>
        <v>96</v>
      </c>
      <c r="AU38" s="122">
        <f t="shared" si="19"/>
        <v>94</v>
      </c>
      <c r="AV38" s="122" t="str">
        <f t="shared" si="19"/>
        <v/>
      </c>
      <c r="AW38" s="122" t="str">
        <f t="shared" si="19"/>
        <v/>
      </c>
      <c r="AX38" s="122" t="str">
        <f t="shared" si="19"/>
        <v/>
      </c>
      <c r="AY38" s="122" t="str">
        <f t="shared" si="19"/>
        <v/>
      </c>
      <c r="AZ38" s="122" t="str">
        <f t="shared" si="19"/>
        <v/>
      </c>
      <c r="BA38" s="122" t="str">
        <f t="shared" si="19"/>
        <v/>
      </c>
      <c r="BB38" s="110"/>
      <c r="BC38" s="168"/>
      <c r="BD38" s="105"/>
    </row>
    <row r="39" spans="2:56" ht="17.100000000000001" customHeight="1">
      <c r="B39" s="138"/>
      <c r="C39" s="143" t="s">
        <v>22</v>
      </c>
      <c r="D39" s="122">
        <v>98</v>
      </c>
      <c r="E39" s="122">
        <v>96</v>
      </c>
      <c r="F39" s="122">
        <v>94</v>
      </c>
      <c r="G39" s="110"/>
      <c r="I39" s="152" t="s">
        <v>66</v>
      </c>
      <c r="J39" s="117">
        <f t="shared" ref="J39:U39" si="20">J36/J37*100</f>
        <v>106.34920634920636</v>
      </c>
      <c r="K39" s="117">
        <f t="shared" si="20"/>
        <v>112.82051282051282</v>
      </c>
      <c r="L39" s="117">
        <f>L36/L37*100</f>
        <v>97.435897435897218</v>
      </c>
      <c r="M39" s="117">
        <f>M36/M37*100</f>
        <v>84.444444444444542</v>
      </c>
      <c r="N39" s="117">
        <f>N36/N37*100</f>
        <v>89.705882352941231</v>
      </c>
      <c r="O39" s="117">
        <f t="shared" si="20"/>
        <v>86.363636363636331</v>
      </c>
      <c r="P39" s="117">
        <f t="shared" si="20"/>
        <v>0</v>
      </c>
      <c r="Q39" s="117">
        <f t="shared" si="20"/>
        <v>0</v>
      </c>
      <c r="R39" s="117">
        <f t="shared" si="20"/>
        <v>0</v>
      </c>
      <c r="S39" s="117">
        <f t="shared" si="20"/>
        <v>0</v>
      </c>
      <c r="T39" s="117">
        <f>T36/T37*100</f>
        <v>0</v>
      </c>
      <c r="U39" s="117">
        <f t="shared" si="20"/>
        <v>0</v>
      </c>
      <c r="V39" s="163"/>
      <c r="W39" s="162"/>
      <c r="X39" s="152" t="s">
        <v>66</v>
      </c>
      <c r="Y39" s="117">
        <f t="shared" ref="Y39:AK39" si="21">Y36/Y37*100</f>
        <v>94.69026548672565</v>
      </c>
      <c r="Z39" s="117">
        <f t="shared" si="21"/>
        <v>97.231833910034609</v>
      </c>
      <c r="AA39" s="117">
        <f t="shared" si="21"/>
        <v>99.085365853658544</v>
      </c>
      <c r="AB39" s="117">
        <f t="shared" si="21"/>
        <v>98.910081743869199</v>
      </c>
      <c r="AC39" s="117">
        <f t="shared" si="21"/>
        <v>97.330097087378647</v>
      </c>
      <c r="AD39" s="117">
        <f t="shared" si="21"/>
        <v>96.25</v>
      </c>
      <c r="AE39" s="117">
        <f t="shared" si="21"/>
        <v>94.718309859154928</v>
      </c>
      <c r="AF39" s="117" t="e">
        <f t="shared" si="21"/>
        <v>#VALUE!</v>
      </c>
      <c r="AG39" s="117" t="e">
        <f t="shared" si="21"/>
        <v>#VALUE!</v>
      </c>
      <c r="AH39" s="117" t="e">
        <f t="shared" si="21"/>
        <v>#VALUE!</v>
      </c>
      <c r="AI39" s="117" t="e">
        <f t="shared" si="21"/>
        <v>#VALUE!</v>
      </c>
      <c r="AJ39" s="117" t="e">
        <f t="shared" si="21"/>
        <v>#VALUE!</v>
      </c>
      <c r="AK39" s="117" t="e">
        <f t="shared" si="21"/>
        <v>#VALUE!</v>
      </c>
      <c r="AL39" s="163"/>
      <c r="AM39" s="168"/>
      <c r="BB39" s="105"/>
      <c r="BC39" s="168"/>
      <c r="BD39" s="105"/>
    </row>
    <row r="40" spans="2:56" ht="15" customHeight="1">
      <c r="I40" s="152" t="s">
        <v>67</v>
      </c>
      <c r="J40" s="117">
        <f t="shared" ref="J40:U40" si="22">J36/J38*100</f>
        <v>109.83606557377053</v>
      </c>
      <c r="K40" s="117">
        <f t="shared" si="22"/>
        <v>95.652173913043413</v>
      </c>
      <c r="L40" s="117">
        <f>L36/L38*100</f>
        <v>97.435897435897402</v>
      </c>
      <c r="M40" s="117">
        <f>M36/M38*100</f>
        <v>82.608695652173978</v>
      </c>
      <c r="N40" s="117">
        <f>N36/N38*100</f>
        <v>87.142857142857167</v>
      </c>
      <c r="O40" s="117">
        <f t="shared" si="22"/>
        <v>83.516483516483447</v>
      </c>
      <c r="P40" s="117">
        <f t="shared" si="22"/>
        <v>0</v>
      </c>
      <c r="Q40" s="117">
        <f t="shared" si="22"/>
        <v>0</v>
      </c>
      <c r="R40" s="117">
        <f t="shared" si="22"/>
        <v>0</v>
      </c>
      <c r="S40" s="117">
        <f t="shared" si="22"/>
        <v>0</v>
      </c>
      <c r="T40" s="117">
        <f>T36/T38*100</f>
        <v>0</v>
      </c>
      <c r="U40" s="117">
        <f t="shared" si="22"/>
        <v>0</v>
      </c>
      <c r="V40" s="164"/>
      <c r="X40" s="152" t="s">
        <v>67</v>
      </c>
      <c r="Y40" s="117">
        <f t="shared" ref="Y40:AK40" si="23">Y36/Y38*100</f>
        <v>98.165137614678883</v>
      </c>
      <c r="Z40" s="117">
        <f t="shared" si="23"/>
        <v>100.71684587813621</v>
      </c>
      <c r="AA40" s="117">
        <f t="shared" si="23"/>
        <v>100</v>
      </c>
      <c r="AB40" s="117">
        <f t="shared" si="23"/>
        <v>99.72527472527473</v>
      </c>
      <c r="AC40" s="117">
        <f t="shared" si="23"/>
        <v>97.804878048780481</v>
      </c>
      <c r="AD40" s="117">
        <f t="shared" si="23"/>
        <v>96.25</v>
      </c>
      <c r="AE40" s="117">
        <f t="shared" si="23"/>
        <v>94.220665499124337</v>
      </c>
      <c r="AF40" s="117" t="e">
        <f t="shared" si="23"/>
        <v>#VALUE!</v>
      </c>
      <c r="AG40" s="117" t="e">
        <f t="shared" si="23"/>
        <v>#VALUE!</v>
      </c>
      <c r="AH40" s="117" t="e">
        <f t="shared" si="23"/>
        <v>#VALUE!</v>
      </c>
      <c r="AI40" s="117" t="e">
        <f t="shared" si="23"/>
        <v>#VALUE!</v>
      </c>
      <c r="AJ40" s="117" t="e">
        <f t="shared" si="23"/>
        <v>#VALUE!</v>
      </c>
      <c r="AK40" s="117" t="e">
        <f t="shared" si="23"/>
        <v>#VALUE!</v>
      </c>
      <c r="AM40" s="168"/>
      <c r="AN40" s="14" t="s">
        <v>112</v>
      </c>
      <c r="AO40" s="260" t="s">
        <v>120</v>
      </c>
      <c r="AP40" s="246">
        <f t="shared" ref="AP40:AY40" si="24">(AP34-AP35)/(J37/10)</f>
        <v>-1.2698412698412653</v>
      </c>
      <c r="AQ40" s="246">
        <f t="shared" si="24"/>
        <v>-0.76923076923076228</v>
      </c>
      <c r="AR40" s="246">
        <f t="shared" si="24"/>
        <v>-1.0256410256410387</v>
      </c>
      <c r="AS40" s="246">
        <f t="shared" si="24"/>
        <v>-2.4444444444444478</v>
      </c>
      <c r="AT40" s="246">
        <f t="shared" si="24"/>
        <v>-2.6470588235294086</v>
      </c>
      <c r="AU40" s="246">
        <f t="shared" si="24"/>
        <v>-3.4090909090909105</v>
      </c>
      <c r="AV40" s="246" t="e">
        <f t="shared" si="24"/>
        <v>#VALUE!</v>
      </c>
      <c r="AW40" s="246" t="e">
        <f t="shared" si="24"/>
        <v>#VALUE!</v>
      </c>
      <c r="AX40" s="246" t="e">
        <f t="shared" si="24"/>
        <v>#VALUE!</v>
      </c>
      <c r="AY40" s="246" t="e">
        <f t="shared" si="24"/>
        <v>#VALUE!</v>
      </c>
      <c r="AZ40" s="246" t="e">
        <f>(AZ34-AZ35)/(T37/10)</f>
        <v>#VALUE!</v>
      </c>
      <c r="BA40" s="246" t="e">
        <f>(BA34-BA35)/(U37/10)</f>
        <v>#VALUE!</v>
      </c>
      <c r="BB40" s="105"/>
      <c r="BC40" s="168"/>
      <c r="BD40" s="105"/>
    </row>
    <row r="41" spans="2:56" ht="18" customHeight="1">
      <c r="B41" s="184" t="s">
        <v>136</v>
      </c>
      <c r="AH41" s="131"/>
      <c r="AN41" s="14" t="s">
        <v>113</v>
      </c>
      <c r="AO41" s="260" t="s">
        <v>120</v>
      </c>
      <c r="AP41" s="246">
        <f t="shared" ref="AP41:AY41" si="25">(AP34-AP36)/(J38/10)</f>
        <v>0.3278688524590212</v>
      </c>
      <c r="AQ41" s="246">
        <f t="shared" si="25"/>
        <v>0</v>
      </c>
      <c r="AR41" s="246">
        <f t="shared" si="25"/>
        <v>-0.25641025641026016</v>
      </c>
      <c r="AS41" s="246">
        <f t="shared" si="25"/>
        <v>-1.956521739130431</v>
      </c>
      <c r="AT41" s="246">
        <f t="shared" si="25"/>
        <v>-2.5714285714285676</v>
      </c>
      <c r="AU41" s="246">
        <f t="shared" si="25"/>
        <v>-3.6263736263736304</v>
      </c>
      <c r="AV41" s="246" t="e">
        <f t="shared" si="25"/>
        <v>#VALUE!</v>
      </c>
      <c r="AW41" s="246" t="e">
        <f t="shared" si="25"/>
        <v>#VALUE!</v>
      </c>
      <c r="AX41" s="246" t="e">
        <f t="shared" si="25"/>
        <v>#VALUE!</v>
      </c>
      <c r="AY41" s="246" t="e">
        <f t="shared" si="25"/>
        <v>#VALUE!</v>
      </c>
      <c r="AZ41" s="246" t="e">
        <f>(AZ34-AZ36)/(T38/10)</f>
        <v>#VALUE!</v>
      </c>
      <c r="BA41" s="246" t="e">
        <f>(BA34-BA36)/(U38/10)</f>
        <v>#VALUE!</v>
      </c>
      <c r="BB41" s="105"/>
      <c r="BC41" s="168"/>
      <c r="BD41" s="105"/>
    </row>
    <row r="42" spans="2:56" ht="18" customHeight="1">
      <c r="B42" s="553" t="s">
        <v>197</v>
      </c>
      <c r="C42" s="553"/>
      <c r="D42" s="553"/>
      <c r="E42" s="553" t="s">
        <v>202</v>
      </c>
      <c r="F42" s="553"/>
      <c r="G42" s="553"/>
      <c r="L42" s="129" t="s">
        <v>154</v>
      </c>
      <c r="M42" s="129"/>
      <c r="N42" s="129" t="s">
        <v>226</v>
      </c>
      <c r="O42" s="129"/>
      <c r="P42" s="118"/>
      <c r="Q42" s="118"/>
      <c r="AB42" s="131"/>
      <c r="AH42" s="96">
        <v>0</v>
      </c>
      <c r="AI42" s="96">
        <v>0</v>
      </c>
      <c r="AJ42" s="96">
        <v>0</v>
      </c>
      <c r="AK42" s="96">
        <v>0</v>
      </c>
      <c r="AM42" s="96">
        <v>0</v>
      </c>
      <c r="AT42" s="278"/>
      <c r="AV42" s="278"/>
      <c r="AW42" s="278"/>
      <c r="BB42" s="105"/>
      <c r="BC42" s="168"/>
      <c r="BD42" s="105"/>
    </row>
    <row r="43" spans="2:56" ht="18" customHeight="1">
      <c r="B43" s="553" t="s">
        <v>198</v>
      </c>
      <c r="C43" s="553"/>
      <c r="D43" s="553"/>
      <c r="E43" s="553" t="s">
        <v>201</v>
      </c>
      <c r="F43" s="553"/>
      <c r="G43" s="553"/>
      <c r="L43" s="119"/>
      <c r="M43" s="119"/>
      <c r="N43" s="119"/>
      <c r="O43" s="119"/>
      <c r="Z43" s="279"/>
      <c r="AJ43" s="131"/>
      <c r="AT43" s="278"/>
      <c r="BB43" s="105"/>
      <c r="BC43" s="168"/>
      <c r="BD43" s="105"/>
    </row>
    <row r="44" spans="2:56" ht="18" customHeight="1">
      <c r="B44" s="553" t="s">
        <v>199</v>
      </c>
      <c r="C44" s="553"/>
      <c r="D44" s="553"/>
      <c r="E44" s="553" t="s">
        <v>200</v>
      </c>
      <c r="F44" s="553"/>
      <c r="G44" s="553"/>
      <c r="K44" s="131"/>
      <c r="L44" s="221" t="s">
        <v>67</v>
      </c>
      <c r="M44" s="221"/>
      <c r="N44" s="221" t="s">
        <v>228</v>
      </c>
      <c r="O44" s="221"/>
      <c r="P44" s="118"/>
      <c r="Q44" s="118"/>
      <c r="AJ44" s="131"/>
      <c r="BB44" s="105"/>
      <c r="BC44" s="168"/>
      <c r="BD44" s="105"/>
    </row>
    <row r="45" spans="2:56" ht="18" customHeight="1">
      <c r="B45" s="551"/>
      <c r="C45" s="551"/>
      <c r="D45" s="551"/>
      <c r="E45" s="551"/>
      <c r="F45" s="551"/>
      <c r="G45" s="551"/>
      <c r="K45" s="131"/>
      <c r="L45" s="220"/>
      <c r="M45" s="220"/>
      <c r="N45" s="220"/>
      <c r="O45" s="303"/>
      <c r="P45" s="220"/>
      <c r="Q45" s="220"/>
      <c r="AJ45" s="131"/>
      <c r="BB45" s="105"/>
      <c r="BC45" s="168"/>
      <c r="BD45" s="105"/>
    </row>
    <row r="46" spans="2:56" ht="18" customHeight="1">
      <c r="B46" s="96" t="s">
        <v>183</v>
      </c>
      <c r="D46" s="360"/>
      <c r="E46" s="360"/>
      <c r="F46" s="360"/>
      <c r="G46" s="360"/>
      <c r="L46" s="131"/>
      <c r="M46" s="131"/>
      <c r="N46" s="131"/>
      <c r="O46" s="131"/>
      <c r="AN46" s="261"/>
      <c r="BB46" s="105"/>
      <c r="BC46" s="168"/>
      <c r="BD46" s="105"/>
    </row>
    <row r="47" spans="2:56" ht="18" customHeight="1">
      <c r="B47" s="96" t="s">
        <v>184</v>
      </c>
      <c r="D47" s="360"/>
      <c r="E47" s="360"/>
      <c r="F47" s="360"/>
      <c r="G47" s="360"/>
      <c r="L47" s="131"/>
      <c r="M47" s="131"/>
      <c r="N47" s="131"/>
      <c r="O47" s="131"/>
      <c r="AN47" s="261"/>
      <c r="BB47" s="105"/>
      <c r="BC47" s="168"/>
      <c r="BD47" s="105"/>
    </row>
    <row r="48" spans="2:56" ht="15" customHeight="1">
      <c r="B48" s="96" t="s">
        <v>134</v>
      </c>
      <c r="D48" s="360"/>
      <c r="E48" s="360"/>
      <c r="F48" s="360"/>
      <c r="G48" s="360"/>
      <c r="J48" s="131"/>
      <c r="K48" s="131"/>
      <c r="N48" s="154"/>
      <c r="U48" s="131"/>
      <c r="V48" s="131"/>
      <c r="AN48" s="261"/>
    </row>
    <row r="49" spans="2:40" ht="15" customHeight="1">
      <c r="B49" s="96" t="s">
        <v>157</v>
      </c>
      <c r="D49" s="360"/>
      <c r="E49" s="360"/>
      <c r="F49" s="360"/>
      <c r="G49" s="360"/>
      <c r="J49" s="131"/>
      <c r="K49" s="131"/>
      <c r="N49" s="154"/>
      <c r="U49" s="131"/>
      <c r="V49" s="131"/>
      <c r="AN49" s="261"/>
    </row>
    <row r="50" spans="2:40" ht="15" customHeight="1">
      <c r="B50" s="96" t="s">
        <v>119</v>
      </c>
      <c r="J50" s="131"/>
      <c r="K50" s="131"/>
      <c r="N50" s="155"/>
      <c r="P50" s="131"/>
      <c r="Q50" s="131"/>
    </row>
    <row r="51" spans="2:40" ht="15" customHeight="1">
      <c r="B51" s="96" t="s">
        <v>146</v>
      </c>
      <c r="D51" s="131"/>
      <c r="E51" s="145"/>
      <c r="F51" s="145"/>
      <c r="G51" s="131"/>
      <c r="J51" s="131"/>
      <c r="N51" s="154"/>
      <c r="P51" s="131"/>
      <c r="Q51" s="131"/>
    </row>
    <row r="52" spans="2:40" ht="15" customHeight="1">
      <c r="D52" s="144"/>
      <c r="E52" s="131"/>
      <c r="F52" s="131"/>
      <c r="G52" s="131"/>
      <c r="I52" s="131"/>
      <c r="P52" s="131"/>
      <c r="Q52" s="131"/>
      <c r="R52" s="131"/>
      <c r="S52" s="131"/>
      <c r="T52" s="131"/>
      <c r="U52" s="131"/>
      <c r="V52" s="131"/>
    </row>
    <row r="53" spans="2:40" ht="14.25">
      <c r="C53" s="144"/>
      <c r="D53" s="144"/>
      <c r="E53" s="131"/>
      <c r="F53" s="131"/>
      <c r="G53" s="131"/>
      <c r="I53" s="131"/>
      <c r="R53" s="131"/>
      <c r="S53" s="131"/>
      <c r="T53" s="131"/>
      <c r="U53" s="131"/>
      <c r="V53" s="131"/>
    </row>
    <row r="54" spans="2:40" ht="17.25">
      <c r="C54" s="131"/>
      <c r="D54" s="144"/>
      <c r="E54" s="146"/>
      <c r="F54" s="146"/>
      <c r="G54" s="146"/>
      <c r="I54" s="131"/>
      <c r="R54" s="131"/>
      <c r="S54" s="131"/>
      <c r="T54" s="131"/>
      <c r="U54" s="131"/>
      <c r="V54" s="131"/>
    </row>
    <row r="55" spans="2:40">
      <c r="I55" s="131"/>
      <c r="M55" s="14"/>
      <c r="N55" s="130"/>
      <c r="R55" s="131"/>
      <c r="S55" s="131"/>
      <c r="T55" s="131"/>
      <c r="U55" s="131"/>
      <c r="V55" s="131"/>
    </row>
    <row r="56" spans="2:40">
      <c r="M56" s="14"/>
      <c r="N56" s="130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4"/>
  <pageMargins left="0.75" right="0.2" top="0.55000000000000004" bottom="0.2" header="0.31" footer="0.24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63"/>
  <sheetViews>
    <sheetView showGridLines="0" showZeros="0" view="pageBreakPreview" zoomScaleNormal="100" zoomScaleSheetLayoutView="100" workbookViewId="0">
      <selection activeCell="Q47" sqref="Q47:U47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96" customWidth="1"/>
    <col min="40" max="40" width="9" style="14"/>
    <col min="41" max="53" width="5.75" style="14" customWidth="1"/>
    <col min="54" max="16384" width="9" style="14"/>
  </cols>
  <sheetData>
    <row r="1" spans="1:55" ht="14.45" customHeight="1"/>
    <row r="2" spans="1:55" ht="18" customHeight="1">
      <c r="A2" s="561" t="s">
        <v>218</v>
      </c>
      <c r="B2" s="561"/>
      <c r="C2" s="561"/>
      <c r="D2" s="561"/>
      <c r="E2" s="561"/>
      <c r="F2" s="561"/>
      <c r="G2" s="561"/>
      <c r="H2" s="561"/>
      <c r="Y2" s="121"/>
    </row>
    <row r="3" spans="1:55" ht="14.45" customHeight="1">
      <c r="A3" s="28"/>
      <c r="B3" s="28"/>
      <c r="C3" s="28"/>
      <c r="D3" s="97"/>
      <c r="H3" s="28"/>
      <c r="W3" s="28"/>
      <c r="X3" s="28"/>
      <c r="Y3" s="97"/>
      <c r="Z3" s="371"/>
      <c r="AA3" s="371"/>
      <c r="AB3" s="371"/>
      <c r="AC3" s="369"/>
      <c r="AD3" s="369"/>
      <c r="AE3" s="127"/>
      <c r="AF3" s="127"/>
      <c r="AG3" s="127"/>
      <c r="AH3" s="127"/>
      <c r="AI3" s="127"/>
      <c r="AJ3" s="127"/>
      <c r="AK3" s="127"/>
      <c r="AL3" s="37"/>
      <c r="AM3" s="125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</row>
    <row r="4" spans="1:55" ht="14.45" customHeight="1">
      <c r="A4" s="3"/>
      <c r="B4" s="29"/>
      <c r="C4" s="98"/>
      <c r="D4" s="373"/>
      <c r="E4" s="550" t="s">
        <v>4</v>
      </c>
      <c r="F4" s="407" t="s">
        <v>5</v>
      </c>
      <c r="G4" s="407" t="s">
        <v>6</v>
      </c>
      <c r="H4" s="362" t="s">
        <v>13</v>
      </c>
      <c r="W4" s="565"/>
      <c r="X4" s="3"/>
      <c r="Y4" s="98"/>
      <c r="Z4" s="368" t="s">
        <v>0</v>
      </c>
      <c r="AA4" s="368" t="s">
        <v>1</v>
      </c>
      <c r="AB4" s="368" t="s">
        <v>2</v>
      </c>
      <c r="AC4" s="370" t="s">
        <v>3</v>
      </c>
      <c r="AD4" s="370" t="s">
        <v>4</v>
      </c>
      <c r="AE4" s="370" t="s">
        <v>5</v>
      </c>
      <c r="AF4" s="370" t="s">
        <v>6</v>
      </c>
      <c r="AG4" s="370" t="s">
        <v>7</v>
      </c>
      <c r="AH4" s="370" t="s">
        <v>8</v>
      </c>
      <c r="AI4" s="370" t="s">
        <v>9</v>
      </c>
      <c r="AJ4" s="370" t="s">
        <v>10</v>
      </c>
      <c r="AK4" s="370" t="s">
        <v>11</v>
      </c>
      <c r="AL4" s="362" t="s">
        <v>13</v>
      </c>
      <c r="AM4" s="126"/>
      <c r="AN4" s="131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31"/>
      <c r="BC4" s="131"/>
    </row>
    <row r="5" spans="1:55" ht="14.45" customHeight="1">
      <c r="A5" s="5"/>
      <c r="B5" s="32"/>
      <c r="C5" s="99"/>
      <c r="D5" s="97"/>
      <c r="E5" s="374" t="s">
        <v>14</v>
      </c>
      <c r="F5" s="374" t="s">
        <v>14</v>
      </c>
      <c r="G5" s="375" t="s">
        <v>14</v>
      </c>
      <c r="H5" s="363" t="s">
        <v>15</v>
      </c>
      <c r="W5" s="566"/>
      <c r="X5" s="5"/>
      <c r="Y5" s="99"/>
      <c r="Z5" s="374" t="s">
        <v>14</v>
      </c>
      <c r="AA5" s="374" t="s">
        <v>14</v>
      </c>
      <c r="AB5" s="374" t="s">
        <v>14</v>
      </c>
      <c r="AC5" s="375" t="s">
        <v>14</v>
      </c>
      <c r="AD5" s="374" t="s">
        <v>14</v>
      </c>
      <c r="AE5" s="375" t="s">
        <v>14</v>
      </c>
      <c r="AF5" s="375" t="s">
        <v>14</v>
      </c>
      <c r="AG5" s="374" t="s">
        <v>14</v>
      </c>
      <c r="AH5" s="375" t="s">
        <v>14</v>
      </c>
      <c r="AI5" s="374" t="s">
        <v>14</v>
      </c>
      <c r="AJ5" s="374" t="s">
        <v>14</v>
      </c>
      <c r="AK5" s="375" t="s">
        <v>14</v>
      </c>
      <c r="AL5" s="363" t="s">
        <v>15</v>
      </c>
      <c r="AM5" s="126"/>
      <c r="AN5" s="347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31"/>
      <c r="BC5" s="131"/>
    </row>
    <row r="6" spans="1:55" ht="14.45" hidden="1" customHeight="1">
      <c r="A6" s="567" t="s">
        <v>114</v>
      </c>
      <c r="B6" s="569" t="s">
        <v>138</v>
      </c>
      <c r="C6" s="562" t="s">
        <v>130</v>
      </c>
      <c r="D6" s="189" t="s">
        <v>16</v>
      </c>
      <c r="E6" s="273">
        <v>46.5</v>
      </c>
      <c r="F6" s="273">
        <v>55.2</v>
      </c>
      <c r="G6" s="273">
        <v>65.7</v>
      </c>
      <c r="H6" s="349">
        <v>45395</v>
      </c>
      <c r="W6" s="563" t="s">
        <v>137</v>
      </c>
      <c r="X6" s="554" t="s">
        <v>128</v>
      </c>
      <c r="Y6" s="189" t="s">
        <v>16</v>
      </c>
      <c r="Z6" s="273">
        <v>22.8</v>
      </c>
      <c r="AA6" s="90">
        <v>29.1</v>
      </c>
      <c r="AB6" s="90">
        <v>33.9</v>
      </c>
      <c r="AC6" s="90">
        <v>38.799999999999997</v>
      </c>
      <c r="AD6" s="90">
        <v>46.5</v>
      </c>
      <c r="AE6" s="273">
        <v>55.2</v>
      </c>
      <c r="AF6" s="136">
        <v>65.7</v>
      </c>
      <c r="AG6" s="273">
        <v>75.5</v>
      </c>
      <c r="AH6" s="273">
        <v>84.3</v>
      </c>
      <c r="AI6" s="273">
        <v>91.2</v>
      </c>
      <c r="AJ6" s="273">
        <v>95.7</v>
      </c>
      <c r="AK6" s="273"/>
      <c r="AL6" s="442">
        <v>45395</v>
      </c>
      <c r="AM6" s="126"/>
      <c r="AN6" s="558"/>
      <c r="AO6" s="557"/>
      <c r="AP6" s="557"/>
      <c r="AQ6" s="557"/>
      <c r="AR6" s="557"/>
      <c r="AS6" s="557"/>
      <c r="AT6" s="557"/>
      <c r="AU6" s="557"/>
      <c r="AV6" s="557"/>
      <c r="AW6" s="557"/>
      <c r="AX6" s="557"/>
      <c r="AY6" s="557"/>
      <c r="AZ6" s="557"/>
      <c r="BA6" s="557"/>
      <c r="BB6" s="131"/>
      <c r="BC6" s="131"/>
    </row>
    <row r="7" spans="1:55" ht="14.45" hidden="1" customHeight="1">
      <c r="A7" s="568"/>
      <c r="B7" s="570"/>
      <c r="C7" s="563"/>
      <c r="D7" s="191" t="s">
        <v>18</v>
      </c>
      <c r="E7" s="273">
        <v>49.3</v>
      </c>
      <c r="F7" s="273">
        <v>60.8</v>
      </c>
      <c r="G7" s="273">
        <v>71.900000000000006</v>
      </c>
      <c r="H7" s="348" t="s">
        <v>161</v>
      </c>
      <c r="W7" s="563"/>
      <c r="X7" s="555"/>
      <c r="Y7" s="191" t="s">
        <v>18</v>
      </c>
      <c r="Z7" s="273">
        <v>26.8</v>
      </c>
      <c r="AA7" s="450">
        <v>32.200000000000003</v>
      </c>
      <c r="AB7" s="450">
        <v>36.799999999999997</v>
      </c>
      <c r="AC7" s="450">
        <v>41.8</v>
      </c>
      <c r="AD7" s="450">
        <v>49.3</v>
      </c>
      <c r="AE7" s="449">
        <v>60.8</v>
      </c>
      <c r="AF7" s="444">
        <v>71.900000000000006</v>
      </c>
      <c r="AG7" s="449">
        <v>80.8</v>
      </c>
      <c r="AH7" s="449">
        <v>88.5</v>
      </c>
      <c r="AI7" s="449">
        <v>94.8</v>
      </c>
      <c r="AJ7" s="449">
        <v>99</v>
      </c>
      <c r="AK7" s="273" t="s">
        <v>147</v>
      </c>
      <c r="AL7" s="440" t="s">
        <v>161</v>
      </c>
      <c r="AM7" s="102"/>
      <c r="AN7" s="558"/>
      <c r="AO7" s="557"/>
      <c r="AP7" s="557"/>
      <c r="AQ7" s="557"/>
      <c r="AR7" s="557"/>
      <c r="AS7" s="557"/>
      <c r="AT7" s="557"/>
      <c r="AU7" s="557"/>
      <c r="AV7" s="557"/>
      <c r="AW7" s="557"/>
      <c r="AX7" s="557"/>
      <c r="AY7" s="557"/>
      <c r="AZ7" s="557"/>
      <c r="BA7" s="557"/>
      <c r="BB7" s="131"/>
      <c r="BC7" s="131"/>
    </row>
    <row r="8" spans="1:55" ht="14.45" hidden="1" customHeight="1">
      <c r="A8" s="568"/>
      <c r="B8" s="570"/>
      <c r="C8" s="563"/>
      <c r="D8" s="195" t="s">
        <v>20</v>
      </c>
      <c r="E8" s="169">
        <v>44.4</v>
      </c>
      <c r="F8" s="169">
        <v>54</v>
      </c>
      <c r="G8" s="169">
        <v>65.099999999999994</v>
      </c>
      <c r="H8" s="108">
        <v>45396</v>
      </c>
      <c r="W8" s="563"/>
      <c r="X8" s="555"/>
      <c r="Y8" s="195" t="s">
        <v>20</v>
      </c>
      <c r="Z8" s="169">
        <v>22.6</v>
      </c>
      <c r="AA8" s="448">
        <v>28.4</v>
      </c>
      <c r="AB8" s="448">
        <v>33.299999999999997</v>
      </c>
      <c r="AC8" s="448">
        <v>38.299999999999997</v>
      </c>
      <c r="AD8" s="448">
        <v>44.4</v>
      </c>
      <c r="AE8" s="448">
        <v>54</v>
      </c>
      <c r="AF8" s="448">
        <v>65.099999999999994</v>
      </c>
      <c r="AG8" s="448">
        <v>75.2</v>
      </c>
      <c r="AH8" s="448">
        <v>83.8</v>
      </c>
      <c r="AI8" s="448">
        <v>90.3</v>
      </c>
      <c r="AJ8" s="448">
        <v>95</v>
      </c>
      <c r="AK8" s="169" t="s">
        <v>147</v>
      </c>
      <c r="AL8" s="441">
        <v>45396</v>
      </c>
      <c r="AM8" s="102"/>
      <c r="AN8" s="558"/>
      <c r="AO8" s="557"/>
      <c r="AP8" s="557"/>
      <c r="AQ8" s="557"/>
      <c r="AR8" s="557"/>
      <c r="AS8" s="557"/>
      <c r="AT8" s="557"/>
      <c r="AU8" s="557"/>
      <c r="AV8" s="557"/>
      <c r="AW8" s="557"/>
      <c r="AX8" s="557"/>
      <c r="AY8" s="557"/>
      <c r="AZ8" s="557"/>
      <c r="BA8" s="557"/>
      <c r="BB8" s="131"/>
      <c r="BC8" s="131"/>
    </row>
    <row r="9" spans="1:55" ht="14.45" hidden="1" customHeight="1">
      <c r="A9" s="568"/>
      <c r="B9" s="570"/>
      <c r="C9" s="563"/>
      <c r="D9" s="100" t="s">
        <v>21</v>
      </c>
      <c r="E9" s="357">
        <v>94</v>
      </c>
      <c r="F9" s="357">
        <v>91</v>
      </c>
      <c r="G9" s="357">
        <v>91</v>
      </c>
      <c r="H9" s="109"/>
      <c r="W9" s="563"/>
      <c r="X9" s="555"/>
      <c r="Y9" s="77" t="s">
        <v>21</v>
      </c>
      <c r="Z9" s="357">
        <f t="shared" ref="Z9:AK9" si="0">IFERROR(ROUND(Z6/Z7*100,0),"")</f>
        <v>85</v>
      </c>
      <c r="AA9" s="357">
        <f t="shared" si="0"/>
        <v>90</v>
      </c>
      <c r="AB9" s="357">
        <f t="shared" si="0"/>
        <v>92</v>
      </c>
      <c r="AC9" s="357">
        <f t="shared" si="0"/>
        <v>93</v>
      </c>
      <c r="AD9" s="357">
        <f t="shared" si="0"/>
        <v>94</v>
      </c>
      <c r="AE9" s="357">
        <f t="shared" si="0"/>
        <v>91</v>
      </c>
      <c r="AF9" s="357">
        <f t="shared" si="0"/>
        <v>91</v>
      </c>
      <c r="AG9" s="357">
        <f t="shared" si="0"/>
        <v>93</v>
      </c>
      <c r="AH9" s="357">
        <f t="shared" si="0"/>
        <v>95</v>
      </c>
      <c r="AI9" s="357">
        <f t="shared" si="0"/>
        <v>96</v>
      </c>
      <c r="AJ9" s="357">
        <f t="shared" si="0"/>
        <v>97</v>
      </c>
      <c r="AK9" s="357" t="str">
        <f t="shared" si="0"/>
        <v/>
      </c>
      <c r="AL9" s="109"/>
      <c r="AM9" s="126"/>
      <c r="AN9" s="558"/>
      <c r="AO9" s="557"/>
      <c r="AP9" s="557"/>
      <c r="AQ9" s="557"/>
      <c r="AR9" s="557"/>
      <c r="AS9" s="557"/>
      <c r="AT9" s="557"/>
      <c r="AU9" s="557"/>
      <c r="AV9" s="557"/>
      <c r="AW9" s="557"/>
      <c r="AX9" s="557"/>
      <c r="AY9" s="557"/>
      <c r="AZ9" s="557"/>
      <c r="BA9" s="557"/>
      <c r="BB9" s="131"/>
      <c r="BC9" s="131"/>
    </row>
    <row r="10" spans="1:55" ht="14.45" hidden="1" customHeight="1" thickBot="1">
      <c r="A10" s="568"/>
      <c r="B10" s="570"/>
      <c r="C10" s="563"/>
      <c r="D10" s="418" t="s">
        <v>22</v>
      </c>
      <c r="E10" s="358">
        <v>105</v>
      </c>
      <c r="F10" s="358">
        <v>102</v>
      </c>
      <c r="G10" s="358">
        <v>101</v>
      </c>
      <c r="H10" s="305"/>
      <c r="W10" s="563"/>
      <c r="X10" s="559"/>
      <c r="Y10" s="304" t="s">
        <v>22</v>
      </c>
      <c r="Z10" s="358">
        <f t="shared" ref="Z10:AK10" si="1">IFERROR(ROUND(Z6/Z8*100,0),"")</f>
        <v>101</v>
      </c>
      <c r="AA10" s="358">
        <f t="shared" si="1"/>
        <v>102</v>
      </c>
      <c r="AB10" s="358">
        <f t="shared" si="1"/>
        <v>102</v>
      </c>
      <c r="AC10" s="358">
        <f t="shared" si="1"/>
        <v>101</v>
      </c>
      <c r="AD10" s="358">
        <f t="shared" si="1"/>
        <v>105</v>
      </c>
      <c r="AE10" s="358">
        <f t="shared" si="1"/>
        <v>102</v>
      </c>
      <c r="AF10" s="358">
        <f t="shared" si="1"/>
        <v>101</v>
      </c>
      <c r="AG10" s="358">
        <f t="shared" si="1"/>
        <v>100</v>
      </c>
      <c r="AH10" s="358">
        <f t="shared" si="1"/>
        <v>101</v>
      </c>
      <c r="AI10" s="358">
        <f t="shared" si="1"/>
        <v>101</v>
      </c>
      <c r="AJ10" s="358">
        <f t="shared" si="1"/>
        <v>101</v>
      </c>
      <c r="AK10" s="358" t="str">
        <f t="shared" si="1"/>
        <v/>
      </c>
      <c r="AL10" s="305"/>
      <c r="AM10" s="126"/>
      <c r="AN10" s="558"/>
      <c r="AO10" s="557"/>
      <c r="AP10" s="557"/>
      <c r="AQ10" s="557"/>
      <c r="AR10" s="557"/>
      <c r="AS10" s="557"/>
      <c r="AT10" s="557"/>
      <c r="AU10" s="557"/>
      <c r="AV10" s="557"/>
      <c r="AW10" s="557"/>
      <c r="AX10" s="557"/>
      <c r="AY10" s="557"/>
      <c r="AZ10" s="557"/>
      <c r="BA10" s="557"/>
      <c r="BB10" s="131"/>
      <c r="BC10" s="131"/>
    </row>
    <row r="11" spans="1:55" ht="14.45" customHeight="1">
      <c r="A11" s="571" t="s">
        <v>70</v>
      </c>
      <c r="B11" s="572"/>
      <c r="C11" s="562" t="s">
        <v>131</v>
      </c>
      <c r="D11" s="188" t="s">
        <v>16</v>
      </c>
      <c r="E11" s="366">
        <v>39.200000000000003</v>
      </c>
      <c r="F11" s="141">
        <v>45.8</v>
      </c>
      <c r="G11" s="141">
        <v>55.4</v>
      </c>
      <c r="H11" s="218">
        <v>45764</v>
      </c>
      <c r="W11" s="554" t="s">
        <v>70</v>
      </c>
      <c r="X11" s="555" t="s">
        <v>71</v>
      </c>
      <c r="Y11" s="196" t="s">
        <v>16</v>
      </c>
      <c r="Z11" s="101">
        <v>18.2</v>
      </c>
      <c r="AA11" s="101">
        <v>23.6</v>
      </c>
      <c r="AB11" s="101">
        <v>29.2</v>
      </c>
      <c r="AC11" s="101">
        <v>33.799999999999997</v>
      </c>
      <c r="AD11" s="141">
        <v>39.200000000000003</v>
      </c>
      <c r="AE11" s="141">
        <v>45.8</v>
      </c>
      <c r="AF11" s="141">
        <v>55.4</v>
      </c>
      <c r="AG11" s="141"/>
      <c r="AH11" s="141"/>
      <c r="AI11" s="366"/>
      <c r="AJ11" s="141"/>
      <c r="AK11" s="141"/>
      <c r="AL11" s="458">
        <v>45764</v>
      </c>
      <c r="AM11" s="126"/>
      <c r="AN11" s="347"/>
      <c r="AO11" s="365"/>
      <c r="AP11" s="365"/>
      <c r="AQ11" s="365"/>
      <c r="AR11" s="365"/>
      <c r="AS11" s="365"/>
      <c r="AT11" s="365"/>
      <c r="AU11" s="365"/>
      <c r="AV11" s="364"/>
      <c r="AW11" s="364"/>
      <c r="AX11" s="364"/>
      <c r="AY11" s="364"/>
      <c r="AZ11" s="364"/>
      <c r="BA11" s="364"/>
      <c r="BB11" s="131"/>
      <c r="BC11" s="131"/>
    </row>
    <row r="12" spans="1:55" ht="14.45" customHeight="1">
      <c r="A12" s="573"/>
      <c r="B12" s="574"/>
      <c r="C12" s="563"/>
      <c r="D12" s="190" t="s">
        <v>18</v>
      </c>
      <c r="E12" s="366">
        <v>43.6</v>
      </c>
      <c r="F12" s="141">
        <v>53.3</v>
      </c>
      <c r="G12" s="141">
        <v>63.1</v>
      </c>
      <c r="H12" s="218">
        <v>45396</v>
      </c>
      <c r="W12" s="555"/>
      <c r="X12" s="555"/>
      <c r="Y12" s="191" t="s">
        <v>18</v>
      </c>
      <c r="Z12" s="101">
        <v>21.1</v>
      </c>
      <c r="AA12" s="451">
        <v>27.4</v>
      </c>
      <c r="AB12" s="451">
        <v>31.9</v>
      </c>
      <c r="AC12" s="451">
        <v>37.4</v>
      </c>
      <c r="AD12" s="452">
        <v>43.6</v>
      </c>
      <c r="AE12" s="452">
        <v>53.3</v>
      </c>
      <c r="AF12" s="452">
        <v>63.1</v>
      </c>
      <c r="AG12" s="452">
        <v>75.3</v>
      </c>
      <c r="AH12" s="452">
        <v>85.1</v>
      </c>
      <c r="AI12" s="453">
        <v>91.4</v>
      </c>
      <c r="AJ12" s="452">
        <v>97.2</v>
      </c>
      <c r="AK12" s="452">
        <v>100.1</v>
      </c>
      <c r="AL12" s="458">
        <v>45396</v>
      </c>
      <c r="AM12" s="102"/>
      <c r="AN12" s="347"/>
      <c r="AO12" s="365"/>
      <c r="AP12" s="365"/>
      <c r="AQ12" s="365"/>
      <c r="AR12" s="365"/>
      <c r="AS12" s="365"/>
      <c r="AT12" s="365"/>
      <c r="AU12" s="365"/>
      <c r="AV12" s="364"/>
      <c r="AW12" s="364"/>
      <c r="AX12" s="364"/>
      <c r="AY12" s="364"/>
      <c r="AZ12" s="364"/>
      <c r="BA12" s="364"/>
      <c r="BB12" s="131"/>
      <c r="BC12" s="131"/>
    </row>
    <row r="13" spans="1:55" ht="14.45" customHeight="1">
      <c r="A13" s="573"/>
      <c r="B13" s="574"/>
      <c r="C13" s="563"/>
      <c r="D13" s="192" t="s">
        <v>20</v>
      </c>
      <c r="E13" s="136">
        <v>42.8</v>
      </c>
      <c r="F13" s="75">
        <v>50.8</v>
      </c>
      <c r="G13" s="169">
        <v>61.3</v>
      </c>
      <c r="H13" s="108">
        <v>45394</v>
      </c>
      <c r="W13" s="555"/>
      <c r="X13" s="555"/>
      <c r="Y13" s="195" t="s">
        <v>20</v>
      </c>
      <c r="Z13" s="91">
        <v>21</v>
      </c>
      <c r="AA13" s="456">
        <v>26.4</v>
      </c>
      <c r="AB13" s="456">
        <v>31.5</v>
      </c>
      <c r="AC13" s="456">
        <v>36.799999999999997</v>
      </c>
      <c r="AD13" s="456">
        <v>42.8</v>
      </c>
      <c r="AE13" s="456">
        <v>50.8</v>
      </c>
      <c r="AF13" s="444">
        <v>61.3</v>
      </c>
      <c r="AG13" s="456">
        <v>73.099999999999994</v>
      </c>
      <c r="AH13" s="456">
        <v>82.4</v>
      </c>
      <c r="AI13" s="444">
        <v>89.3</v>
      </c>
      <c r="AJ13" s="455">
        <v>94.1</v>
      </c>
      <c r="AK13" s="448">
        <v>96.3</v>
      </c>
      <c r="AL13" s="441">
        <v>45394</v>
      </c>
      <c r="AM13" s="102"/>
      <c r="AN13" s="361"/>
      <c r="AO13" s="365"/>
      <c r="AP13" s="365"/>
      <c r="AQ13" s="365"/>
      <c r="AR13" s="365"/>
      <c r="AS13" s="365"/>
      <c r="AT13" s="365"/>
      <c r="AU13" s="365"/>
      <c r="AV13" s="364"/>
      <c r="AW13" s="364"/>
      <c r="AX13" s="364"/>
      <c r="AY13" s="364"/>
      <c r="AZ13" s="364"/>
      <c r="BA13" s="364"/>
      <c r="BB13" s="131"/>
      <c r="BC13" s="131"/>
    </row>
    <row r="14" spans="1:55" ht="14.45" customHeight="1">
      <c r="A14" s="573"/>
      <c r="B14" s="574"/>
      <c r="C14" s="563"/>
      <c r="D14" s="10" t="s">
        <v>21</v>
      </c>
      <c r="E14" s="166">
        <v>90</v>
      </c>
      <c r="F14" s="84">
        <v>86</v>
      </c>
      <c r="G14" s="166">
        <v>88</v>
      </c>
      <c r="H14" s="109"/>
      <c r="W14" s="555"/>
      <c r="X14" s="555"/>
      <c r="Y14" s="100" t="s">
        <v>21</v>
      </c>
      <c r="Z14" s="84">
        <f t="shared" ref="Z14:AJ14" si="2">ROUND(Z11/Z12*100,0)</f>
        <v>86</v>
      </c>
      <c r="AA14" s="84">
        <f t="shared" si="2"/>
        <v>86</v>
      </c>
      <c r="AB14" s="84">
        <f t="shared" si="2"/>
        <v>92</v>
      </c>
      <c r="AC14" s="84">
        <f t="shared" si="2"/>
        <v>90</v>
      </c>
      <c r="AD14" s="84">
        <f t="shared" si="2"/>
        <v>90</v>
      </c>
      <c r="AE14" s="84">
        <f t="shared" si="2"/>
        <v>86</v>
      </c>
      <c r="AF14" s="166">
        <f t="shared" si="2"/>
        <v>88</v>
      </c>
      <c r="AG14" s="84">
        <f t="shared" si="2"/>
        <v>0</v>
      </c>
      <c r="AH14" s="84">
        <f t="shared" si="2"/>
        <v>0</v>
      </c>
      <c r="AI14" s="166">
        <f t="shared" si="2"/>
        <v>0</v>
      </c>
      <c r="AJ14" s="84">
        <f t="shared" si="2"/>
        <v>0</v>
      </c>
      <c r="AK14" s="166">
        <f>ROUND(AK11/AK12*100,0)</f>
        <v>0</v>
      </c>
      <c r="AL14" s="109"/>
      <c r="AM14" s="102"/>
      <c r="AN14" s="347"/>
      <c r="AO14" s="365"/>
      <c r="AP14" s="365"/>
      <c r="AQ14" s="365"/>
      <c r="AR14" s="365"/>
      <c r="AS14" s="365"/>
      <c r="AT14" s="365"/>
      <c r="AU14" s="365"/>
      <c r="AV14" s="364"/>
      <c r="AW14" s="364"/>
      <c r="AX14" s="364"/>
      <c r="AY14" s="364"/>
      <c r="AZ14" s="364"/>
      <c r="BA14" s="364"/>
      <c r="BB14" s="131"/>
      <c r="BC14" s="131"/>
    </row>
    <row r="15" spans="1:55" ht="14.45" customHeight="1">
      <c r="A15" s="573"/>
      <c r="B15" s="574"/>
      <c r="C15" s="564"/>
      <c r="D15" s="13" t="s">
        <v>22</v>
      </c>
      <c r="E15" s="122">
        <v>92</v>
      </c>
      <c r="F15" s="122">
        <v>90</v>
      </c>
      <c r="G15" s="122">
        <v>90</v>
      </c>
      <c r="H15" s="110"/>
      <c r="W15" s="555"/>
      <c r="X15" s="556"/>
      <c r="Y15" s="78" t="s">
        <v>22</v>
      </c>
      <c r="Z15" s="123">
        <f t="shared" ref="Z15:AJ15" si="3">ROUND(Z11/Z13*100,0)</f>
        <v>87</v>
      </c>
      <c r="AA15" s="123">
        <f t="shared" si="3"/>
        <v>89</v>
      </c>
      <c r="AB15" s="123">
        <f t="shared" si="3"/>
        <v>93</v>
      </c>
      <c r="AC15" s="122">
        <f t="shared" si="3"/>
        <v>92</v>
      </c>
      <c r="AD15" s="122">
        <f t="shared" si="3"/>
        <v>92</v>
      </c>
      <c r="AE15" s="122">
        <f t="shared" si="3"/>
        <v>90</v>
      </c>
      <c r="AF15" s="122">
        <f t="shared" si="3"/>
        <v>90</v>
      </c>
      <c r="AG15" s="122">
        <f t="shared" si="3"/>
        <v>0</v>
      </c>
      <c r="AH15" s="122">
        <f t="shared" si="3"/>
        <v>0</v>
      </c>
      <c r="AI15" s="122">
        <f t="shared" si="3"/>
        <v>0</v>
      </c>
      <c r="AJ15" s="122">
        <f t="shared" si="3"/>
        <v>0</v>
      </c>
      <c r="AK15" s="122">
        <f>ROUND(AK11/AK13*100,0)</f>
        <v>0</v>
      </c>
      <c r="AL15" s="110"/>
      <c r="AM15" s="126"/>
      <c r="AN15" s="347"/>
      <c r="AO15" s="365"/>
      <c r="AP15" s="365"/>
      <c r="AQ15" s="365"/>
      <c r="AR15" s="365"/>
      <c r="AS15" s="365"/>
      <c r="AT15" s="365"/>
      <c r="AU15" s="365"/>
      <c r="AV15" s="364"/>
      <c r="AW15" s="364"/>
      <c r="AX15" s="364"/>
      <c r="AY15" s="364"/>
      <c r="AZ15" s="364"/>
      <c r="BA15" s="364"/>
      <c r="BB15" s="131"/>
      <c r="BC15" s="131"/>
    </row>
    <row r="16" spans="1:55" ht="14.45" customHeight="1">
      <c r="A16" s="573"/>
      <c r="B16" s="574"/>
      <c r="C16" s="577" t="s">
        <v>158</v>
      </c>
      <c r="D16" s="549" t="s">
        <v>16</v>
      </c>
      <c r="E16" s="141">
        <v>42.5</v>
      </c>
      <c r="F16" s="141">
        <v>49.4</v>
      </c>
      <c r="G16" s="86">
        <v>60</v>
      </c>
      <c r="H16" s="148">
        <v>45761</v>
      </c>
      <c r="W16" s="555"/>
      <c r="X16" s="554" t="s">
        <v>160</v>
      </c>
      <c r="Y16" s="189" t="s">
        <v>16</v>
      </c>
      <c r="Z16" s="101">
        <v>19.600000000000001</v>
      </c>
      <c r="AA16" s="101">
        <v>28.5</v>
      </c>
      <c r="AB16" s="101">
        <v>33.5</v>
      </c>
      <c r="AC16" s="101">
        <v>38.1</v>
      </c>
      <c r="AD16" s="141">
        <v>42.5</v>
      </c>
      <c r="AE16" s="141">
        <v>49.4</v>
      </c>
      <c r="AF16" s="141">
        <v>60</v>
      </c>
      <c r="AG16" s="141"/>
      <c r="AH16" s="141"/>
      <c r="AI16" s="141"/>
      <c r="AJ16" s="141"/>
      <c r="AK16" s="274"/>
      <c r="AL16" s="462">
        <v>45761</v>
      </c>
      <c r="AM16" s="126"/>
      <c r="AN16" s="558"/>
      <c r="AO16" s="560"/>
      <c r="AP16" s="560"/>
      <c r="AQ16" s="560"/>
      <c r="AR16" s="560"/>
      <c r="AS16" s="560"/>
      <c r="AT16" s="560"/>
      <c r="AU16" s="560"/>
      <c r="AV16" s="557"/>
      <c r="AW16" s="557"/>
      <c r="AX16" s="557"/>
      <c r="AY16" s="557"/>
      <c r="AZ16" s="557"/>
      <c r="BA16" s="557"/>
      <c r="BB16" s="131"/>
      <c r="BC16" s="131"/>
    </row>
    <row r="17" spans="1:55" ht="14.45" customHeight="1">
      <c r="A17" s="573"/>
      <c r="B17" s="574"/>
      <c r="C17" s="578"/>
      <c r="D17" s="190" t="s">
        <v>18</v>
      </c>
      <c r="E17" s="141">
        <v>53.5</v>
      </c>
      <c r="F17" s="141">
        <v>61.8</v>
      </c>
      <c r="G17" s="274">
        <v>72.3</v>
      </c>
      <c r="H17" s="346">
        <v>45394</v>
      </c>
      <c r="W17" s="555"/>
      <c r="X17" s="555"/>
      <c r="Y17" s="191" t="s">
        <v>18</v>
      </c>
      <c r="Z17" s="101">
        <v>25.2</v>
      </c>
      <c r="AA17" s="451">
        <v>32.799999999999997</v>
      </c>
      <c r="AB17" s="451">
        <v>39.1</v>
      </c>
      <c r="AC17" s="451">
        <v>45.1</v>
      </c>
      <c r="AD17" s="452">
        <v>53.5</v>
      </c>
      <c r="AE17" s="452">
        <v>61.8</v>
      </c>
      <c r="AF17" s="452">
        <v>72.3</v>
      </c>
      <c r="AG17" s="452">
        <v>82.3</v>
      </c>
      <c r="AH17" s="452">
        <v>95.1</v>
      </c>
      <c r="AI17" s="452">
        <v>99.3</v>
      </c>
      <c r="AJ17" s="452">
        <v>106.1</v>
      </c>
      <c r="AK17" s="454">
        <v>113.5</v>
      </c>
      <c r="AL17" s="459">
        <v>45394</v>
      </c>
      <c r="AM17" s="102"/>
      <c r="AN17" s="558"/>
      <c r="AO17" s="560"/>
      <c r="AP17" s="560"/>
      <c r="AQ17" s="560"/>
      <c r="AR17" s="560"/>
      <c r="AS17" s="560"/>
      <c r="AT17" s="560"/>
      <c r="AU17" s="560"/>
      <c r="AV17" s="557"/>
      <c r="AW17" s="557"/>
      <c r="AX17" s="557"/>
      <c r="AY17" s="557"/>
      <c r="AZ17" s="557"/>
      <c r="BA17" s="557"/>
      <c r="BB17" s="131"/>
      <c r="BC17" s="131"/>
    </row>
    <row r="18" spans="1:55" ht="14.45" customHeight="1">
      <c r="A18" s="573"/>
      <c r="B18" s="574"/>
      <c r="C18" s="578"/>
      <c r="D18" s="192" t="s">
        <v>20</v>
      </c>
      <c r="E18" s="136">
        <v>47.9</v>
      </c>
      <c r="F18" s="75">
        <v>56.4</v>
      </c>
      <c r="G18" s="169">
        <v>67.400000000000006</v>
      </c>
      <c r="H18" s="108">
        <v>45393</v>
      </c>
      <c r="W18" s="555"/>
      <c r="X18" s="555"/>
      <c r="Y18" s="195" t="s">
        <v>20</v>
      </c>
      <c r="Z18" s="91">
        <v>22.4</v>
      </c>
      <c r="AA18" s="456">
        <v>29.8</v>
      </c>
      <c r="AB18" s="456">
        <v>36.4</v>
      </c>
      <c r="AC18" s="456">
        <v>42</v>
      </c>
      <c r="AD18" s="456">
        <v>47.9</v>
      </c>
      <c r="AE18" s="456">
        <v>56.4</v>
      </c>
      <c r="AF18" s="444">
        <v>67.400000000000006</v>
      </c>
      <c r="AG18" s="456">
        <v>78.2</v>
      </c>
      <c r="AH18" s="456">
        <v>87.8</v>
      </c>
      <c r="AI18" s="444">
        <v>95.6</v>
      </c>
      <c r="AJ18" s="455">
        <v>101.3</v>
      </c>
      <c r="AK18" s="448">
        <v>105.5</v>
      </c>
      <c r="AL18" s="441">
        <v>45393</v>
      </c>
      <c r="AM18" s="102"/>
      <c r="AN18" s="558"/>
      <c r="AO18" s="560"/>
      <c r="AP18" s="560"/>
      <c r="AQ18" s="560"/>
      <c r="AR18" s="560"/>
      <c r="AS18" s="560"/>
      <c r="AT18" s="560"/>
      <c r="AU18" s="560"/>
      <c r="AV18" s="557"/>
      <c r="AW18" s="557"/>
      <c r="AX18" s="557"/>
      <c r="AY18" s="557"/>
      <c r="AZ18" s="557"/>
      <c r="BA18" s="557"/>
      <c r="BB18" s="131"/>
      <c r="BC18" s="131"/>
    </row>
    <row r="19" spans="1:55" ht="14.45" customHeight="1">
      <c r="A19" s="573"/>
      <c r="B19" s="574"/>
      <c r="C19" s="578"/>
      <c r="D19" s="10" t="s">
        <v>21</v>
      </c>
      <c r="E19" s="166">
        <v>79</v>
      </c>
      <c r="F19" s="84">
        <v>80</v>
      </c>
      <c r="G19" s="84">
        <v>83</v>
      </c>
      <c r="H19" s="109"/>
      <c r="W19" s="555"/>
      <c r="X19" s="555"/>
      <c r="Y19" s="77" t="s">
        <v>21</v>
      </c>
      <c r="Z19" s="84">
        <f t="shared" ref="Z19:AJ19" si="4">ROUND(Z16/Z17*100,0)</f>
        <v>78</v>
      </c>
      <c r="AA19" s="84">
        <f t="shared" si="4"/>
        <v>87</v>
      </c>
      <c r="AB19" s="84">
        <f t="shared" si="4"/>
        <v>86</v>
      </c>
      <c r="AC19" s="84">
        <f t="shared" si="4"/>
        <v>84</v>
      </c>
      <c r="AD19" s="84">
        <f t="shared" si="4"/>
        <v>79</v>
      </c>
      <c r="AE19" s="84">
        <f t="shared" si="4"/>
        <v>80</v>
      </c>
      <c r="AF19" s="166">
        <f t="shared" si="4"/>
        <v>83</v>
      </c>
      <c r="AG19" s="84">
        <f t="shared" si="4"/>
        <v>0</v>
      </c>
      <c r="AH19" s="84">
        <f t="shared" si="4"/>
        <v>0</v>
      </c>
      <c r="AI19" s="166">
        <f t="shared" si="4"/>
        <v>0</v>
      </c>
      <c r="AJ19" s="84">
        <f t="shared" si="4"/>
        <v>0</v>
      </c>
      <c r="AK19" s="84">
        <f>ROUND(AK16/AK17*100,0)</f>
        <v>0</v>
      </c>
      <c r="AL19" s="109"/>
      <c r="AM19" s="102"/>
      <c r="AN19" s="558"/>
      <c r="AO19" s="560"/>
      <c r="AP19" s="560"/>
      <c r="AQ19" s="560"/>
      <c r="AR19" s="560"/>
      <c r="AS19" s="560"/>
      <c r="AT19" s="560"/>
      <c r="AU19" s="560"/>
      <c r="AV19" s="557"/>
      <c r="AW19" s="557"/>
      <c r="AX19" s="557"/>
      <c r="AY19" s="557"/>
      <c r="AZ19" s="557"/>
      <c r="BA19" s="557"/>
      <c r="BB19" s="131"/>
      <c r="BC19" s="131"/>
    </row>
    <row r="20" spans="1:55" ht="14.45" customHeight="1">
      <c r="A20" s="573"/>
      <c r="B20" s="574"/>
      <c r="C20" s="579"/>
      <c r="D20" s="13" t="s">
        <v>22</v>
      </c>
      <c r="E20" s="122">
        <v>89</v>
      </c>
      <c r="F20" s="122">
        <v>88</v>
      </c>
      <c r="G20" s="122">
        <v>89</v>
      </c>
      <c r="H20" s="110"/>
      <c r="W20" s="555"/>
      <c r="X20" s="556"/>
      <c r="Y20" s="78" t="s">
        <v>22</v>
      </c>
      <c r="Z20" s="123">
        <f t="shared" ref="Z20:AJ20" si="5">ROUND(Z16/Z18*100,0)</f>
        <v>88</v>
      </c>
      <c r="AA20" s="123">
        <f t="shared" si="5"/>
        <v>96</v>
      </c>
      <c r="AB20" s="123">
        <f t="shared" si="5"/>
        <v>92</v>
      </c>
      <c r="AC20" s="122">
        <f t="shared" si="5"/>
        <v>91</v>
      </c>
      <c r="AD20" s="122">
        <f t="shared" si="5"/>
        <v>89</v>
      </c>
      <c r="AE20" s="122">
        <f t="shared" si="5"/>
        <v>88</v>
      </c>
      <c r="AF20" s="122">
        <f t="shared" si="5"/>
        <v>89</v>
      </c>
      <c r="AG20" s="122">
        <f t="shared" si="5"/>
        <v>0</v>
      </c>
      <c r="AH20" s="122">
        <f t="shared" si="5"/>
        <v>0</v>
      </c>
      <c r="AI20" s="122">
        <f t="shared" si="5"/>
        <v>0</v>
      </c>
      <c r="AJ20" s="122">
        <f t="shared" si="5"/>
        <v>0</v>
      </c>
      <c r="AK20" s="122">
        <f>ROUND(AK16/AK18*100,0)</f>
        <v>0</v>
      </c>
      <c r="AL20" s="110"/>
      <c r="AM20" s="126"/>
      <c r="AN20" s="558"/>
      <c r="AO20" s="560"/>
      <c r="AP20" s="560"/>
      <c r="AQ20" s="560"/>
      <c r="AR20" s="560"/>
      <c r="AS20" s="560"/>
      <c r="AT20" s="560"/>
      <c r="AU20" s="560"/>
      <c r="AV20" s="557"/>
      <c r="AW20" s="557"/>
      <c r="AX20" s="557"/>
      <c r="AY20" s="557"/>
      <c r="AZ20" s="557"/>
      <c r="BA20" s="557"/>
      <c r="BB20" s="131"/>
      <c r="BC20" s="131"/>
    </row>
    <row r="21" spans="1:55" ht="14.45" customHeight="1">
      <c r="A21" s="573"/>
      <c r="B21" s="574"/>
      <c r="C21" s="580" t="s">
        <v>132</v>
      </c>
      <c r="D21" s="549" t="s">
        <v>16</v>
      </c>
      <c r="E21" s="141">
        <v>48.4</v>
      </c>
      <c r="F21" s="87">
        <v>56.4</v>
      </c>
      <c r="G21" s="86">
        <v>67.3</v>
      </c>
      <c r="H21" s="148">
        <v>45759</v>
      </c>
      <c r="W21" s="555"/>
      <c r="X21" s="554" t="s">
        <v>69</v>
      </c>
      <c r="Y21" s="189" t="s">
        <v>16</v>
      </c>
      <c r="Z21" s="101">
        <v>21.6</v>
      </c>
      <c r="AA21" s="101">
        <v>29.7</v>
      </c>
      <c r="AB21" s="101">
        <v>34.299999999999997</v>
      </c>
      <c r="AC21" s="101">
        <v>41.2</v>
      </c>
      <c r="AD21" s="141">
        <v>48.4</v>
      </c>
      <c r="AE21" s="141">
        <v>56.4</v>
      </c>
      <c r="AF21" s="141">
        <v>67.3</v>
      </c>
      <c r="AG21" s="141"/>
      <c r="AH21" s="141"/>
      <c r="AI21" s="141"/>
      <c r="AJ21" s="87"/>
      <c r="AK21" s="273"/>
      <c r="AL21" s="462">
        <v>45759</v>
      </c>
      <c r="AM21" s="126"/>
      <c r="AN21" s="558"/>
      <c r="AO21" s="557"/>
      <c r="AP21" s="557"/>
      <c r="AQ21" s="557"/>
      <c r="AR21" s="557"/>
      <c r="AS21" s="557"/>
      <c r="AT21" s="557"/>
      <c r="AU21" s="557"/>
      <c r="AV21" s="557"/>
      <c r="AW21" s="557"/>
      <c r="AX21" s="557"/>
      <c r="AY21" s="557"/>
      <c r="AZ21" s="364"/>
      <c r="BA21" s="557"/>
      <c r="BB21" s="131"/>
      <c r="BC21" s="131"/>
    </row>
    <row r="22" spans="1:55" ht="14.45" customHeight="1">
      <c r="A22" s="573"/>
      <c r="B22" s="574"/>
      <c r="C22" s="581"/>
      <c r="D22" s="190" t="s">
        <v>18</v>
      </c>
      <c r="E22" s="141">
        <v>46.8</v>
      </c>
      <c r="F22" s="87">
        <v>55.2</v>
      </c>
      <c r="G22" s="141">
        <v>65.7</v>
      </c>
      <c r="H22" s="346">
        <v>45395</v>
      </c>
      <c r="W22" s="555"/>
      <c r="X22" s="555"/>
      <c r="Y22" s="191" t="s">
        <v>18</v>
      </c>
      <c r="Z22" s="101">
        <v>21.3</v>
      </c>
      <c r="AA22" s="451">
        <v>26.9</v>
      </c>
      <c r="AB22" s="451">
        <v>32.299999999999997</v>
      </c>
      <c r="AC22" s="451">
        <v>38.5</v>
      </c>
      <c r="AD22" s="452">
        <v>46.8</v>
      </c>
      <c r="AE22" s="452">
        <v>55.2</v>
      </c>
      <c r="AF22" s="452">
        <v>65.7</v>
      </c>
      <c r="AG22" s="452">
        <v>77.099999999999994</v>
      </c>
      <c r="AH22" s="452">
        <v>85.4</v>
      </c>
      <c r="AI22" s="452">
        <v>92.9</v>
      </c>
      <c r="AJ22" s="447">
        <v>97.2</v>
      </c>
      <c r="AK22" s="447">
        <v>102.3</v>
      </c>
      <c r="AL22" s="459">
        <v>45395</v>
      </c>
      <c r="AM22" s="102"/>
      <c r="AN22" s="558"/>
      <c r="AO22" s="557"/>
      <c r="AP22" s="557"/>
      <c r="AQ22" s="557"/>
      <c r="AR22" s="557"/>
      <c r="AS22" s="557"/>
      <c r="AT22" s="557"/>
      <c r="AU22" s="557"/>
      <c r="AV22" s="557"/>
      <c r="AW22" s="557"/>
      <c r="AX22" s="557"/>
      <c r="AY22" s="557"/>
      <c r="AZ22" s="364"/>
      <c r="BA22" s="557"/>
      <c r="BB22" s="131"/>
      <c r="BC22" s="131"/>
    </row>
    <row r="23" spans="1:55" ht="14.45" customHeight="1">
      <c r="A23" s="573"/>
      <c r="B23" s="574"/>
      <c r="C23" s="581"/>
      <c r="D23" s="192" t="s">
        <v>20</v>
      </c>
      <c r="E23" s="87">
        <v>45.9</v>
      </c>
      <c r="F23" s="75">
        <v>54.4</v>
      </c>
      <c r="G23" s="76">
        <v>65.599999999999994</v>
      </c>
      <c r="H23" s="108">
        <v>45393</v>
      </c>
      <c r="W23" s="555"/>
      <c r="X23" s="555"/>
      <c r="Y23" s="195" t="s">
        <v>20</v>
      </c>
      <c r="Z23" s="75">
        <v>20.9</v>
      </c>
      <c r="AA23" s="455">
        <v>27</v>
      </c>
      <c r="AB23" s="455">
        <v>33.200000000000003</v>
      </c>
      <c r="AC23" s="455">
        <v>39.299999999999997</v>
      </c>
      <c r="AD23" s="455">
        <v>45.9</v>
      </c>
      <c r="AE23" s="455">
        <v>54.4</v>
      </c>
      <c r="AF23" s="455">
        <v>65.599999999999994</v>
      </c>
      <c r="AG23" s="455">
        <v>77.099999999999994</v>
      </c>
      <c r="AH23" s="455">
        <v>87.2</v>
      </c>
      <c r="AI23" s="447">
        <v>95</v>
      </c>
      <c r="AJ23" s="455">
        <v>100.7</v>
      </c>
      <c r="AK23" s="457">
        <v>104.8</v>
      </c>
      <c r="AL23" s="441">
        <v>45393</v>
      </c>
      <c r="AM23" s="102"/>
      <c r="AN23" s="558"/>
      <c r="AO23" s="557"/>
      <c r="AP23" s="557"/>
      <c r="AQ23" s="557"/>
      <c r="AR23" s="557"/>
      <c r="AS23" s="557"/>
      <c r="AT23" s="557"/>
      <c r="AU23" s="557"/>
      <c r="AV23" s="557"/>
      <c r="AW23" s="557"/>
      <c r="AX23" s="557"/>
      <c r="AY23" s="557"/>
      <c r="AZ23" s="364"/>
      <c r="BA23" s="557"/>
      <c r="BB23" s="131"/>
      <c r="BC23" s="131"/>
    </row>
    <row r="24" spans="1:55" ht="14.45" customHeight="1">
      <c r="A24" s="573"/>
      <c r="B24" s="574"/>
      <c r="C24" s="581"/>
      <c r="D24" s="10" t="s">
        <v>21</v>
      </c>
      <c r="E24" s="84">
        <v>103</v>
      </c>
      <c r="F24" s="84">
        <v>102</v>
      </c>
      <c r="G24" s="84">
        <v>102</v>
      </c>
      <c r="H24" s="109"/>
      <c r="W24" s="555"/>
      <c r="X24" s="555"/>
      <c r="Y24" s="77" t="s">
        <v>21</v>
      </c>
      <c r="Z24" s="84">
        <f t="shared" ref="Z24:AJ24" si="6">IFERROR(ROUND(Z21/Z22*100,0),"")</f>
        <v>101</v>
      </c>
      <c r="AA24" s="84">
        <f t="shared" si="6"/>
        <v>110</v>
      </c>
      <c r="AB24" s="84">
        <f t="shared" si="6"/>
        <v>106</v>
      </c>
      <c r="AC24" s="84">
        <f t="shared" si="6"/>
        <v>107</v>
      </c>
      <c r="AD24" s="84">
        <f t="shared" si="6"/>
        <v>103</v>
      </c>
      <c r="AE24" s="84">
        <f t="shared" si="6"/>
        <v>102</v>
      </c>
      <c r="AF24" s="84">
        <f t="shared" si="6"/>
        <v>102</v>
      </c>
      <c r="AG24" s="84">
        <f t="shared" si="6"/>
        <v>0</v>
      </c>
      <c r="AH24" s="84">
        <f t="shared" si="6"/>
        <v>0</v>
      </c>
      <c r="AI24" s="84">
        <f t="shared" si="6"/>
        <v>0</v>
      </c>
      <c r="AJ24" s="84">
        <f t="shared" si="6"/>
        <v>0</v>
      </c>
      <c r="AK24" s="84">
        <f>IFERROR(ROUND(AK21/AK22*100,0),"")</f>
        <v>0</v>
      </c>
      <c r="AL24" s="109"/>
      <c r="AM24" s="102"/>
      <c r="AN24" s="558"/>
      <c r="AO24" s="557"/>
      <c r="AP24" s="557"/>
      <c r="AQ24" s="557"/>
      <c r="AR24" s="557"/>
      <c r="AS24" s="557"/>
      <c r="AT24" s="557"/>
      <c r="AU24" s="557"/>
      <c r="AV24" s="557"/>
      <c r="AW24" s="557"/>
      <c r="AX24" s="557"/>
      <c r="AY24" s="557"/>
      <c r="AZ24" s="364"/>
      <c r="BA24" s="557"/>
      <c r="BB24" s="131"/>
      <c r="BC24" s="131"/>
    </row>
    <row r="25" spans="1:55" ht="14.45" customHeight="1">
      <c r="A25" s="573"/>
      <c r="B25" s="574"/>
      <c r="C25" s="582"/>
      <c r="D25" s="13" t="s">
        <v>22</v>
      </c>
      <c r="E25" s="85">
        <v>105</v>
      </c>
      <c r="F25" s="85">
        <v>104</v>
      </c>
      <c r="G25" s="85">
        <v>103</v>
      </c>
      <c r="H25" s="110"/>
      <c r="W25" s="555"/>
      <c r="X25" s="556"/>
      <c r="Y25" s="78" t="s">
        <v>22</v>
      </c>
      <c r="Z25" s="85">
        <f t="shared" ref="Z25:AJ25" si="7">IFERROR(ROUND(Z21/Z23*100,0),"")</f>
        <v>103</v>
      </c>
      <c r="AA25" s="85">
        <f t="shared" si="7"/>
        <v>110</v>
      </c>
      <c r="AB25" s="85">
        <f t="shared" si="7"/>
        <v>103</v>
      </c>
      <c r="AC25" s="85">
        <f t="shared" si="7"/>
        <v>105</v>
      </c>
      <c r="AD25" s="85">
        <f t="shared" si="7"/>
        <v>105</v>
      </c>
      <c r="AE25" s="85">
        <f t="shared" si="7"/>
        <v>104</v>
      </c>
      <c r="AF25" s="85">
        <f t="shared" si="7"/>
        <v>103</v>
      </c>
      <c r="AG25" s="85">
        <f t="shared" si="7"/>
        <v>0</v>
      </c>
      <c r="AH25" s="85">
        <f t="shared" si="7"/>
        <v>0</v>
      </c>
      <c r="AI25" s="85">
        <f t="shared" si="7"/>
        <v>0</v>
      </c>
      <c r="AJ25" s="85">
        <f t="shared" si="7"/>
        <v>0</v>
      </c>
      <c r="AK25" s="85">
        <f>IFERROR(ROUND(AK21/AK23*100,0),"")</f>
        <v>0</v>
      </c>
      <c r="AL25" s="110"/>
      <c r="AM25" s="126"/>
      <c r="AN25" s="558"/>
      <c r="AO25" s="557"/>
      <c r="AP25" s="557"/>
      <c r="AQ25" s="557"/>
      <c r="AR25" s="557"/>
      <c r="AS25" s="557"/>
      <c r="AT25" s="557"/>
      <c r="AU25" s="557"/>
      <c r="AV25" s="557"/>
      <c r="AW25" s="557"/>
      <c r="AX25" s="557"/>
      <c r="AY25" s="557"/>
      <c r="AZ25" s="364"/>
      <c r="BA25" s="557"/>
      <c r="BB25" s="131"/>
      <c r="BC25" s="131"/>
    </row>
    <row r="26" spans="1:55" ht="14.45" customHeight="1">
      <c r="A26" s="573"/>
      <c r="B26" s="574"/>
      <c r="C26" s="562" t="s">
        <v>133</v>
      </c>
      <c r="D26" s="549" t="s">
        <v>16</v>
      </c>
      <c r="E26" s="75">
        <v>43.4</v>
      </c>
      <c r="F26" s="75">
        <v>50.5</v>
      </c>
      <c r="G26" s="75">
        <v>60.9</v>
      </c>
      <c r="H26" s="377">
        <v>45761</v>
      </c>
      <c r="W26" s="555"/>
      <c r="X26" s="554" t="s">
        <v>73</v>
      </c>
      <c r="Y26" s="189" t="s">
        <v>16</v>
      </c>
      <c r="Z26" s="75">
        <f t="shared" ref="Z26:AJ26" si="8">IFERROR(ROUND(AVERAGE(Z11,Z16,Z21),1),"")</f>
        <v>19.8</v>
      </c>
      <c r="AA26" s="75">
        <f>IFERROR(ROUND(AVERAGE(AA11,AA16,AA21),1),"")</f>
        <v>27.3</v>
      </c>
      <c r="AB26" s="75">
        <f t="shared" si="8"/>
        <v>32.299999999999997</v>
      </c>
      <c r="AC26" s="75">
        <f t="shared" si="8"/>
        <v>37.700000000000003</v>
      </c>
      <c r="AD26" s="75">
        <f t="shared" si="8"/>
        <v>43.4</v>
      </c>
      <c r="AE26" s="75">
        <f t="shared" si="8"/>
        <v>50.5</v>
      </c>
      <c r="AF26" s="75">
        <f t="shared" si="8"/>
        <v>60.9</v>
      </c>
      <c r="AG26" s="75" t="str">
        <f t="shared" si="8"/>
        <v/>
      </c>
      <c r="AH26" s="75" t="str">
        <f t="shared" si="8"/>
        <v/>
      </c>
      <c r="AI26" s="75" t="str">
        <f t="shared" si="8"/>
        <v/>
      </c>
      <c r="AJ26" s="75" t="str">
        <f t="shared" si="8"/>
        <v/>
      </c>
      <c r="AK26" s="75" t="str">
        <f>IFERROR(ROUND(AVERAGE(AK11,AK16,AK21),1),"")</f>
        <v/>
      </c>
      <c r="AL26" s="463">
        <v>45761</v>
      </c>
      <c r="AM26" s="126"/>
      <c r="AN26" s="558"/>
      <c r="AO26" s="364"/>
      <c r="AP26" s="364"/>
      <c r="AQ26" s="364"/>
      <c r="AR26" s="364"/>
      <c r="AS26" s="364"/>
      <c r="AT26" s="364"/>
      <c r="AU26" s="364"/>
      <c r="AV26" s="364"/>
      <c r="AW26" s="364"/>
      <c r="AX26" s="557"/>
      <c r="AY26" s="557"/>
      <c r="AZ26" s="364"/>
      <c r="BA26" s="557"/>
      <c r="BB26" s="131"/>
      <c r="BC26" s="131"/>
    </row>
    <row r="27" spans="1:55" ht="14.45" customHeight="1">
      <c r="A27" s="573"/>
      <c r="B27" s="574"/>
      <c r="C27" s="563"/>
      <c r="D27" s="190" t="s">
        <v>18</v>
      </c>
      <c r="E27" s="75">
        <v>48</v>
      </c>
      <c r="F27" s="75">
        <v>56.8</v>
      </c>
      <c r="G27" s="75">
        <v>67</v>
      </c>
      <c r="H27" s="376">
        <v>45395</v>
      </c>
      <c r="W27" s="555"/>
      <c r="X27" s="555"/>
      <c r="Y27" s="191" t="s">
        <v>18</v>
      </c>
      <c r="Z27" s="75">
        <f t="shared" ref="Z27:AK27" si="9">ROUND(AVERAGE(Z12,Z17,Z22),1)</f>
        <v>22.5</v>
      </c>
      <c r="AA27" s="455">
        <f t="shared" si="9"/>
        <v>29</v>
      </c>
      <c r="AB27" s="455">
        <f t="shared" si="9"/>
        <v>34.4</v>
      </c>
      <c r="AC27" s="455">
        <f>ROUND(AVERAGE(AC12,AC17,AC22),1)</f>
        <v>40.299999999999997</v>
      </c>
      <c r="AD27" s="455">
        <f t="shared" si="9"/>
        <v>48</v>
      </c>
      <c r="AE27" s="455">
        <f t="shared" si="9"/>
        <v>56.8</v>
      </c>
      <c r="AF27" s="455">
        <f t="shared" si="9"/>
        <v>67</v>
      </c>
      <c r="AG27" s="455">
        <f t="shared" si="9"/>
        <v>78.2</v>
      </c>
      <c r="AH27" s="455">
        <f t="shared" si="9"/>
        <v>88.5</v>
      </c>
      <c r="AI27" s="455">
        <f t="shared" si="9"/>
        <v>94.5</v>
      </c>
      <c r="AJ27" s="455">
        <f t="shared" si="9"/>
        <v>100.2</v>
      </c>
      <c r="AK27" s="455">
        <f t="shared" si="9"/>
        <v>105.3</v>
      </c>
      <c r="AL27" s="460">
        <v>45395</v>
      </c>
      <c r="AM27" s="126"/>
      <c r="AN27" s="558"/>
      <c r="AO27" s="364"/>
      <c r="AP27" s="364"/>
      <c r="AQ27" s="364"/>
      <c r="AR27" s="364"/>
      <c r="AS27" s="364"/>
      <c r="AT27" s="364"/>
      <c r="AU27" s="364"/>
      <c r="AV27" s="364"/>
      <c r="AW27" s="364"/>
      <c r="AX27" s="557"/>
      <c r="AY27" s="557"/>
      <c r="AZ27" s="364"/>
      <c r="BA27" s="557"/>
      <c r="BB27" s="131"/>
      <c r="BC27" s="131"/>
    </row>
    <row r="28" spans="1:55" ht="14.45" customHeight="1">
      <c r="A28" s="573"/>
      <c r="B28" s="574"/>
      <c r="C28" s="563"/>
      <c r="D28" s="192" t="s">
        <v>20</v>
      </c>
      <c r="E28" s="91">
        <v>45.5</v>
      </c>
      <c r="F28" s="75">
        <v>53.9</v>
      </c>
      <c r="G28" s="75">
        <v>64.8</v>
      </c>
      <c r="H28" s="219">
        <v>45027</v>
      </c>
      <c r="W28" s="555"/>
      <c r="X28" s="555"/>
      <c r="Y28" s="195" t="s">
        <v>20</v>
      </c>
      <c r="Z28" s="91">
        <f t="shared" ref="Z28:AK28" si="10">ROUND(AVERAGE(Z13,Z18,Z23),1)</f>
        <v>21.4</v>
      </c>
      <c r="AA28" s="456">
        <f t="shared" si="10"/>
        <v>27.7</v>
      </c>
      <c r="AB28" s="456">
        <f t="shared" si="10"/>
        <v>33.700000000000003</v>
      </c>
      <c r="AC28" s="456">
        <f t="shared" si="10"/>
        <v>39.4</v>
      </c>
      <c r="AD28" s="456">
        <f t="shared" si="10"/>
        <v>45.5</v>
      </c>
      <c r="AE28" s="456">
        <f t="shared" si="10"/>
        <v>53.9</v>
      </c>
      <c r="AF28" s="456">
        <f t="shared" si="10"/>
        <v>64.8</v>
      </c>
      <c r="AG28" s="456">
        <f t="shared" si="10"/>
        <v>76.099999999999994</v>
      </c>
      <c r="AH28" s="456">
        <f t="shared" si="10"/>
        <v>85.8</v>
      </c>
      <c r="AI28" s="456">
        <f t="shared" si="10"/>
        <v>93.3</v>
      </c>
      <c r="AJ28" s="455">
        <f t="shared" si="10"/>
        <v>98.7</v>
      </c>
      <c r="AK28" s="455">
        <f t="shared" si="10"/>
        <v>102.2</v>
      </c>
      <c r="AL28" s="461">
        <v>45027</v>
      </c>
      <c r="AM28" s="102"/>
      <c r="AN28" s="558"/>
      <c r="AO28" s="364"/>
      <c r="AP28" s="364"/>
      <c r="AQ28" s="364"/>
      <c r="AR28" s="364"/>
      <c r="AS28" s="364"/>
      <c r="AT28" s="364"/>
      <c r="AU28" s="364"/>
      <c r="AV28" s="364"/>
      <c r="AW28" s="364"/>
      <c r="AX28" s="557"/>
      <c r="AY28" s="557"/>
      <c r="AZ28" s="364"/>
      <c r="BA28" s="557"/>
      <c r="BB28" s="131"/>
      <c r="BC28" s="131"/>
    </row>
    <row r="29" spans="1:55" ht="14.45" customHeight="1">
      <c r="A29" s="573"/>
      <c r="B29" s="574"/>
      <c r="C29" s="563"/>
      <c r="D29" s="10" t="s">
        <v>21</v>
      </c>
      <c r="E29" s="84">
        <v>90</v>
      </c>
      <c r="F29" s="84">
        <v>89</v>
      </c>
      <c r="G29" s="84">
        <v>91</v>
      </c>
      <c r="H29" s="109"/>
      <c r="W29" s="555"/>
      <c r="X29" s="555"/>
      <c r="Y29" s="100" t="s">
        <v>21</v>
      </c>
      <c r="Z29" s="84">
        <f t="shared" ref="Z29:AJ29" si="11">IFERROR(ROUND(Z26/Z27*100,0),"")</f>
        <v>88</v>
      </c>
      <c r="AA29" s="84">
        <f t="shared" si="11"/>
        <v>94</v>
      </c>
      <c r="AB29" s="84">
        <f t="shared" si="11"/>
        <v>94</v>
      </c>
      <c r="AC29" s="84">
        <f t="shared" si="11"/>
        <v>94</v>
      </c>
      <c r="AD29" s="84">
        <f t="shared" si="11"/>
        <v>90</v>
      </c>
      <c r="AE29" s="84">
        <f t="shared" si="11"/>
        <v>89</v>
      </c>
      <c r="AF29" s="84">
        <f t="shared" si="11"/>
        <v>91</v>
      </c>
      <c r="AG29" s="84" t="str">
        <f t="shared" si="11"/>
        <v/>
      </c>
      <c r="AH29" s="84" t="str">
        <f t="shared" si="11"/>
        <v/>
      </c>
      <c r="AI29" s="84" t="str">
        <f t="shared" si="11"/>
        <v/>
      </c>
      <c r="AJ29" s="84" t="str">
        <f t="shared" si="11"/>
        <v/>
      </c>
      <c r="AK29" s="84" t="str">
        <f>IFERROR(ROUND(AK26/AK27*100,0),"")</f>
        <v/>
      </c>
      <c r="AL29" s="109"/>
      <c r="AM29" s="102"/>
      <c r="AN29" s="558"/>
      <c r="AO29" s="364"/>
      <c r="AP29" s="364"/>
      <c r="AQ29" s="364"/>
      <c r="AR29" s="364"/>
      <c r="AS29" s="364"/>
      <c r="AT29" s="364"/>
      <c r="AU29" s="364"/>
      <c r="AV29" s="364"/>
      <c r="AW29" s="364"/>
      <c r="AX29" s="557"/>
      <c r="AY29" s="557"/>
      <c r="AZ29" s="364"/>
      <c r="BA29" s="557"/>
      <c r="BB29" s="131"/>
      <c r="BC29" s="131"/>
    </row>
    <row r="30" spans="1:55" ht="14.45" customHeight="1">
      <c r="A30" s="575"/>
      <c r="B30" s="576"/>
      <c r="C30" s="564"/>
      <c r="D30" s="13" t="s">
        <v>22</v>
      </c>
      <c r="E30" s="85">
        <v>95</v>
      </c>
      <c r="F30" s="85">
        <v>94</v>
      </c>
      <c r="G30" s="85">
        <v>94</v>
      </c>
      <c r="H30" s="110"/>
      <c r="W30" s="556"/>
      <c r="X30" s="556"/>
      <c r="Y30" s="78" t="s">
        <v>22</v>
      </c>
      <c r="Z30" s="85">
        <f t="shared" ref="Z30:AJ30" si="12">IFERROR(ROUND(Z26/Z28*100,0),"")</f>
        <v>93</v>
      </c>
      <c r="AA30" s="85">
        <f t="shared" si="12"/>
        <v>99</v>
      </c>
      <c r="AB30" s="85">
        <f t="shared" si="12"/>
        <v>96</v>
      </c>
      <c r="AC30" s="85">
        <f t="shared" si="12"/>
        <v>96</v>
      </c>
      <c r="AD30" s="85">
        <f t="shared" si="12"/>
        <v>95</v>
      </c>
      <c r="AE30" s="85">
        <f t="shared" si="12"/>
        <v>94</v>
      </c>
      <c r="AF30" s="85">
        <f t="shared" si="12"/>
        <v>94</v>
      </c>
      <c r="AG30" s="85" t="str">
        <f t="shared" si="12"/>
        <v/>
      </c>
      <c r="AH30" s="85" t="str">
        <f t="shared" si="12"/>
        <v/>
      </c>
      <c r="AI30" s="85" t="str">
        <f t="shared" si="12"/>
        <v/>
      </c>
      <c r="AJ30" s="85" t="str">
        <f t="shared" si="12"/>
        <v/>
      </c>
      <c r="AK30" s="85" t="str">
        <f>IFERROR(ROUND(AK26/AK28*100,0),"")</f>
        <v/>
      </c>
      <c r="AL30" s="363"/>
      <c r="AN30" s="558"/>
      <c r="AO30" s="364"/>
      <c r="AP30" s="364"/>
      <c r="AQ30" s="364"/>
      <c r="AR30" s="364"/>
      <c r="AS30" s="364"/>
      <c r="AT30" s="364"/>
      <c r="AU30" s="364"/>
      <c r="AV30" s="364"/>
      <c r="AW30" s="364"/>
      <c r="AX30" s="557"/>
      <c r="AY30" s="557"/>
      <c r="AZ30" s="364"/>
      <c r="BA30" s="557"/>
      <c r="BB30" s="131"/>
      <c r="BC30" s="131"/>
    </row>
    <row r="31" spans="1:55" ht="14.45" customHeight="1">
      <c r="E31" s="261"/>
      <c r="F31" s="261"/>
      <c r="G31" s="26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</row>
    <row r="32" spans="1:55" ht="14.45" customHeight="1">
      <c r="A32" s="14" t="s">
        <v>74</v>
      </c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</row>
    <row r="33" spans="1:38" ht="14.45" hidden="1" customHeight="1">
      <c r="A33" s="15" t="s">
        <v>75</v>
      </c>
      <c r="B33" s="15"/>
      <c r="C33" s="96"/>
      <c r="D33" s="96"/>
      <c r="E33" s="96"/>
      <c r="F33" s="96"/>
      <c r="G33" s="96"/>
      <c r="H33" s="96"/>
      <c r="W33" s="14" t="s">
        <v>114</v>
      </c>
      <c r="Y33" s="14" t="s">
        <v>112</v>
      </c>
      <c r="Z33" s="260" t="s">
        <v>120</v>
      </c>
      <c r="AA33" s="350" t="e">
        <f>(AA6-AA7)/(#REF!/10)</f>
        <v>#REF!</v>
      </c>
      <c r="AB33" s="292" t="e">
        <f>(AB6-AB7)/(#REF!/10)</f>
        <v>#REF!</v>
      </c>
      <c r="AC33" s="292" t="e">
        <f>(AC6-AC7)/(#REF!/10)</f>
        <v>#REF!</v>
      </c>
      <c r="AD33" s="292" t="e">
        <f>(AD6-AD7)/(#REF!/10)</f>
        <v>#REF!</v>
      </c>
      <c r="AE33" s="292" t="e">
        <f>(AE6-AE7)/(#REF!/10)</f>
        <v>#REF!</v>
      </c>
      <c r="AF33" s="292" t="e">
        <f>(AF6-AF7)/(#REF!/10)</f>
        <v>#REF!</v>
      </c>
      <c r="AG33" s="292" t="e">
        <f>(AG6-AG7)/(#REF!/10)</f>
        <v>#REF!</v>
      </c>
      <c r="AH33" s="292" t="e">
        <f>(AH6-AH7)/(#REF!/10)</f>
        <v>#REF!</v>
      </c>
      <c r="AI33" s="292" t="e">
        <f>(AI6-AI7)/(#REF!/10)</f>
        <v>#REF!</v>
      </c>
      <c r="AJ33" s="292" t="e">
        <f>(AJ6-AJ7)/(#REF!/10)</f>
        <v>#REF!</v>
      </c>
      <c r="AK33" s="292"/>
      <c r="AL33" s="96"/>
    </row>
    <row r="34" spans="1:38" ht="14.45" hidden="1" customHeight="1">
      <c r="A34" s="96" t="s">
        <v>185</v>
      </c>
      <c r="D34" s="96"/>
      <c r="E34" s="96"/>
      <c r="F34" s="352"/>
      <c r="G34" s="96"/>
      <c r="H34" s="96"/>
      <c r="Y34" s="14" t="s">
        <v>113</v>
      </c>
      <c r="Z34" s="260" t="s">
        <v>120</v>
      </c>
      <c r="AA34" s="350" t="e">
        <f>(AA6-AA8)/(#REF!/10)</f>
        <v>#REF!</v>
      </c>
      <c r="AB34" s="292" t="e">
        <f>(AB6-AB8)/(#REF!/10)</f>
        <v>#REF!</v>
      </c>
      <c r="AC34" s="292" t="e">
        <f>(AC6-AC8)/(#REF!/10)</f>
        <v>#REF!</v>
      </c>
      <c r="AD34" s="292" t="e">
        <f>(AD6-AD8)/(#REF!/10)</f>
        <v>#REF!</v>
      </c>
      <c r="AE34" s="292" t="e">
        <f>(AE6-AE8)/(#REF!/10)</f>
        <v>#REF!</v>
      </c>
      <c r="AF34" s="292" t="e">
        <f>(AF6-AF8)/(#REF!/10)</f>
        <v>#REF!</v>
      </c>
      <c r="AG34" s="292" t="e">
        <f>(AG6-AG8)/(#REF!/10)</f>
        <v>#REF!</v>
      </c>
      <c r="AH34" s="292" t="e">
        <f>(AH6-AH8)/(#REF!/10)</f>
        <v>#REF!</v>
      </c>
      <c r="AI34" s="292" t="e">
        <f>(AI6-AI8)/(#REF!/10)</f>
        <v>#REF!</v>
      </c>
      <c r="AJ34" s="292" t="e">
        <f>(AJ6-AJ8)/(#REF!/10)</f>
        <v>#REF!</v>
      </c>
      <c r="AK34" s="292"/>
      <c r="AL34" s="96"/>
    </row>
    <row r="35" spans="1:38" ht="14.45" hidden="1" customHeight="1">
      <c r="A35" s="96"/>
      <c r="B35" s="96"/>
      <c r="C35" s="96"/>
      <c r="E35" s="96"/>
      <c r="F35" s="352"/>
      <c r="G35" s="96"/>
      <c r="H35" s="96"/>
      <c r="Z35" s="261"/>
      <c r="AA35" s="351"/>
      <c r="AB35" s="292"/>
      <c r="AC35" s="292"/>
      <c r="AD35" s="96"/>
      <c r="AE35" s="292"/>
      <c r="AF35" s="292"/>
      <c r="AG35" s="292"/>
      <c r="AH35" s="154"/>
      <c r="AI35" s="292"/>
      <c r="AJ35" s="292"/>
      <c r="AK35" s="154"/>
      <c r="AL35" s="96"/>
    </row>
    <row r="36" spans="1:38" ht="14.45" customHeight="1">
      <c r="A36" s="14" t="s">
        <v>77</v>
      </c>
      <c r="B36" s="96"/>
      <c r="C36" s="96"/>
      <c r="D36" s="96"/>
      <c r="E36" s="96"/>
      <c r="F36" s="352"/>
      <c r="G36" s="96"/>
      <c r="H36" s="96"/>
      <c r="W36" s="14" t="s">
        <v>115</v>
      </c>
      <c r="Y36" s="14" t="s">
        <v>112</v>
      </c>
      <c r="Z36" s="260" t="s">
        <v>120</v>
      </c>
      <c r="AA36" s="266">
        <f t="shared" ref="AA36:AK36" si="13">(AA26-AA27)/(K48/10)</f>
        <v>-2.6153846153846141</v>
      </c>
      <c r="AB36" s="130">
        <f t="shared" si="13"/>
        <v>-3.8888888888888928</v>
      </c>
      <c r="AC36" s="130">
        <f t="shared" si="13"/>
        <v>-4.406779661016941</v>
      </c>
      <c r="AD36" s="266">
        <f t="shared" si="13"/>
        <v>-5.9740259740259738</v>
      </c>
      <c r="AE36" s="130">
        <f t="shared" si="13"/>
        <v>-7.1590909090909083</v>
      </c>
      <c r="AF36" s="130">
        <f t="shared" si="13"/>
        <v>-5.9803921568627452</v>
      </c>
      <c r="AG36" s="130" t="e">
        <f t="shared" si="13"/>
        <v>#VALUE!</v>
      </c>
      <c r="AH36" s="130" t="e">
        <f t="shared" si="13"/>
        <v>#VALUE!</v>
      </c>
      <c r="AI36" s="130" t="e">
        <f t="shared" si="13"/>
        <v>#VALUE!</v>
      </c>
      <c r="AJ36" s="130" t="e">
        <f t="shared" si="13"/>
        <v>#VALUE!</v>
      </c>
      <c r="AK36" s="130" t="e">
        <f t="shared" si="13"/>
        <v>#VALUE!</v>
      </c>
    </row>
    <row r="37" spans="1:38" ht="14.45" customHeight="1">
      <c r="A37" s="105" t="s">
        <v>219</v>
      </c>
      <c r="B37" s="96"/>
      <c r="C37" s="96"/>
      <c r="D37" s="96"/>
      <c r="E37" s="96"/>
      <c r="F37" s="96"/>
      <c r="G37" s="96"/>
      <c r="H37" s="96"/>
      <c r="Y37" s="14" t="s">
        <v>113</v>
      </c>
      <c r="Z37" s="260" t="s">
        <v>120</v>
      </c>
      <c r="AA37" s="130">
        <f>(AA26-AA28)/(K49/10)</f>
        <v>-0.63492063492063255</v>
      </c>
      <c r="AB37" s="246">
        <f>(AB26-AB28)/(L49/10)</f>
        <v>-2.3333333333333415</v>
      </c>
      <c r="AC37" s="130">
        <f t="shared" ref="AC37:AK37" si="14">(AC26-AC28)/(M49/10)</f>
        <v>-2.9824561403508718</v>
      </c>
      <c r="AD37" s="266">
        <f t="shared" si="14"/>
        <v>-3.4426229508196737</v>
      </c>
      <c r="AE37" s="130">
        <f t="shared" si="14"/>
        <v>-4.0476190476190466</v>
      </c>
      <c r="AF37" s="130">
        <f t="shared" si="14"/>
        <v>-3.5779816513761458</v>
      </c>
      <c r="AG37" s="130" t="e">
        <f t="shared" si="14"/>
        <v>#VALUE!</v>
      </c>
      <c r="AH37" s="130" t="e">
        <f t="shared" si="14"/>
        <v>#VALUE!</v>
      </c>
      <c r="AI37" s="130" t="e">
        <f t="shared" si="14"/>
        <v>#VALUE!</v>
      </c>
      <c r="AJ37" s="130" t="e">
        <f t="shared" si="14"/>
        <v>#VALUE!</v>
      </c>
      <c r="AK37" s="130" t="e">
        <f t="shared" si="14"/>
        <v>#VALUE!</v>
      </c>
    </row>
    <row r="38" spans="1:38" ht="14.45" customHeight="1">
      <c r="A38" s="105" t="s">
        <v>220</v>
      </c>
      <c r="B38" s="96"/>
      <c r="C38" s="96"/>
      <c r="D38" s="96"/>
      <c r="E38" s="96"/>
      <c r="F38" s="96"/>
      <c r="AA38" s="124"/>
      <c r="AD38" s="246"/>
      <c r="AF38" s="130"/>
      <c r="AH38" s="130"/>
    </row>
    <row r="39" spans="1:38" ht="14.45" customHeight="1">
      <c r="A39" s="105" t="s">
        <v>221</v>
      </c>
      <c r="F39" s="103"/>
      <c r="AA39" s="124"/>
    </row>
    <row r="40" spans="1:38" ht="14.45" customHeight="1">
      <c r="B40" s="104"/>
      <c r="Y40" s="261" t="s">
        <v>124</v>
      </c>
      <c r="AA40" s="124"/>
    </row>
    <row r="41" spans="1:38" ht="14.45" customHeight="1">
      <c r="A41" s="96" t="s">
        <v>186</v>
      </c>
      <c r="B41" s="105"/>
      <c r="E41" s="105"/>
      <c r="Y41" s="261" t="s">
        <v>125</v>
      </c>
      <c r="AA41" s="124"/>
    </row>
    <row r="42" spans="1:38" ht="14.45" customHeight="1">
      <c r="A42" s="96" t="s">
        <v>151</v>
      </c>
      <c r="B42" s="105"/>
      <c r="E42" s="105"/>
      <c r="AA42" s="124"/>
    </row>
    <row r="43" spans="1:38" ht="14.45" customHeight="1">
      <c r="A43" s="96" t="s">
        <v>159</v>
      </c>
      <c r="AA43" s="124"/>
    </row>
    <row r="44" spans="1:38" ht="14.45" customHeight="1">
      <c r="B44" s="104"/>
      <c r="J44" s="28" t="s">
        <v>76</v>
      </c>
      <c r="AA44" s="124"/>
    </row>
    <row r="45" spans="1:38" ht="14.45" customHeight="1">
      <c r="I45" s="230"/>
      <c r="J45" s="98"/>
      <c r="K45" s="193" t="s">
        <v>26</v>
      </c>
      <c r="L45" s="193" t="s">
        <v>27</v>
      </c>
      <c r="M45" s="193" t="s">
        <v>28</v>
      </c>
      <c r="N45" s="193" t="s">
        <v>29</v>
      </c>
      <c r="O45" s="193" t="s">
        <v>30</v>
      </c>
      <c r="P45" s="193" t="s">
        <v>31</v>
      </c>
      <c r="Q45" s="193" t="s">
        <v>32</v>
      </c>
      <c r="R45" s="193" t="s">
        <v>33</v>
      </c>
      <c r="S45" s="193" t="s">
        <v>34</v>
      </c>
      <c r="T45" s="120" t="s">
        <v>35</v>
      </c>
      <c r="U45" s="120" t="s">
        <v>36</v>
      </c>
      <c r="Z45" s="124"/>
      <c r="AA45" s="124"/>
    </row>
    <row r="46" spans="1:38" ht="14.45" customHeight="1">
      <c r="B46" s="1"/>
      <c r="C46" s="96"/>
      <c r="F46" s="106"/>
      <c r="I46" s="231"/>
      <c r="J46" s="99"/>
      <c r="K46" s="182" t="s">
        <v>51</v>
      </c>
      <c r="L46" s="182" t="s">
        <v>52</v>
      </c>
      <c r="M46" s="182" t="s">
        <v>53</v>
      </c>
      <c r="N46" s="182" t="s">
        <v>54</v>
      </c>
      <c r="O46" s="182" t="s">
        <v>45</v>
      </c>
      <c r="P46" s="182" t="s">
        <v>55</v>
      </c>
      <c r="Q46" s="182" t="s">
        <v>56</v>
      </c>
      <c r="R46" s="182" t="s">
        <v>57</v>
      </c>
      <c r="S46" s="182" t="s">
        <v>58</v>
      </c>
      <c r="T46" s="197" t="s">
        <v>121</v>
      </c>
      <c r="U46" s="197" t="s">
        <v>60</v>
      </c>
    </row>
    <row r="47" spans="1:38" ht="14.45" customHeight="1">
      <c r="I47" s="231"/>
      <c r="J47" s="194" t="s">
        <v>62</v>
      </c>
      <c r="K47" s="112">
        <f>AA26-Z26</f>
        <v>7.5</v>
      </c>
      <c r="L47" s="112">
        <f t="shared" ref="K47:U49" si="15">AB26-AA26</f>
        <v>4.9999999999999964</v>
      </c>
      <c r="M47" s="112">
        <f t="shared" si="15"/>
        <v>5.4000000000000057</v>
      </c>
      <c r="N47" s="112">
        <f t="shared" si="15"/>
        <v>5.6999999999999957</v>
      </c>
      <c r="O47" s="112">
        <f t="shared" si="15"/>
        <v>7.1000000000000014</v>
      </c>
      <c r="P47" s="113">
        <f t="shared" si="15"/>
        <v>10.399999999999999</v>
      </c>
      <c r="Q47" s="112"/>
      <c r="R47" s="112"/>
      <c r="S47" s="112"/>
      <c r="T47" s="112"/>
      <c r="U47" s="112"/>
    </row>
    <row r="48" spans="1:38" ht="14.45" customHeight="1">
      <c r="I48" s="231"/>
      <c r="J48" s="194" t="s">
        <v>64</v>
      </c>
      <c r="K48" s="112">
        <f>AA27-Z27</f>
        <v>6.5</v>
      </c>
      <c r="L48" s="112">
        <f t="shared" si="15"/>
        <v>5.3999999999999986</v>
      </c>
      <c r="M48" s="112">
        <f t="shared" si="15"/>
        <v>5.8999999999999986</v>
      </c>
      <c r="N48" s="112">
        <f t="shared" si="15"/>
        <v>7.7000000000000028</v>
      </c>
      <c r="O48" s="112">
        <f t="shared" si="15"/>
        <v>8.7999999999999972</v>
      </c>
      <c r="P48" s="113">
        <f t="shared" si="15"/>
        <v>10.200000000000003</v>
      </c>
      <c r="Q48" s="112">
        <f t="shared" si="15"/>
        <v>11.200000000000003</v>
      </c>
      <c r="R48" s="112">
        <f t="shared" si="15"/>
        <v>10.299999999999997</v>
      </c>
      <c r="S48" s="112">
        <f t="shared" si="15"/>
        <v>6</v>
      </c>
      <c r="T48" s="112">
        <f t="shared" si="15"/>
        <v>5.7000000000000028</v>
      </c>
      <c r="U48" s="112">
        <f t="shared" si="15"/>
        <v>5.0999999999999943</v>
      </c>
    </row>
    <row r="49" spans="1:22" ht="14.45" customHeight="1">
      <c r="A49" s="28"/>
      <c r="B49" s="28"/>
      <c r="I49" s="233"/>
      <c r="J49" s="194" t="s">
        <v>65</v>
      </c>
      <c r="K49" s="112">
        <f t="shared" si="15"/>
        <v>6.3000000000000007</v>
      </c>
      <c r="L49" s="112">
        <f t="shared" si="15"/>
        <v>6.0000000000000036</v>
      </c>
      <c r="M49" s="112">
        <f t="shared" si="15"/>
        <v>5.6999999999999957</v>
      </c>
      <c r="N49" s="112">
        <f t="shared" si="15"/>
        <v>6.1000000000000014</v>
      </c>
      <c r="O49" s="112">
        <f t="shared" si="15"/>
        <v>8.3999999999999986</v>
      </c>
      <c r="P49" s="112">
        <f t="shared" si="15"/>
        <v>10.899999999999999</v>
      </c>
      <c r="Q49" s="112">
        <f t="shared" si="15"/>
        <v>11.299999999999997</v>
      </c>
      <c r="R49" s="112">
        <f t="shared" si="15"/>
        <v>9.7000000000000028</v>
      </c>
      <c r="S49" s="112">
        <f t="shared" si="15"/>
        <v>7.5</v>
      </c>
      <c r="T49" s="112">
        <f t="shared" si="15"/>
        <v>5.4000000000000057</v>
      </c>
      <c r="U49" s="112">
        <f t="shared" si="15"/>
        <v>3.5</v>
      </c>
    </row>
    <row r="50" spans="1:22" ht="14.45" customHeight="1">
      <c r="I50" s="233"/>
      <c r="J50" s="115" t="s">
        <v>66</v>
      </c>
      <c r="K50" s="247">
        <f>K47/K48*100</f>
        <v>115.38461538461537</v>
      </c>
      <c r="L50" s="248">
        <f t="shared" ref="L50:T50" si="16">L47/L48*100</f>
        <v>92.592592592592553</v>
      </c>
      <c r="M50" s="248">
        <f t="shared" si="16"/>
        <v>91.525423728813678</v>
      </c>
      <c r="N50" s="248">
        <f t="shared" si="16"/>
        <v>74.025974025973937</v>
      </c>
      <c r="O50" s="248">
        <f t="shared" si="16"/>
        <v>80.681818181818215</v>
      </c>
      <c r="P50" s="248">
        <f t="shared" si="16"/>
        <v>101.96078431372544</v>
      </c>
      <c r="Q50" s="248">
        <f t="shared" si="16"/>
        <v>0</v>
      </c>
      <c r="R50" s="247">
        <f t="shared" si="16"/>
        <v>0</v>
      </c>
      <c r="S50" s="247">
        <f t="shared" si="16"/>
        <v>0</v>
      </c>
      <c r="T50" s="247">
        <f t="shared" si="16"/>
        <v>0</v>
      </c>
      <c r="U50" s="247">
        <f>U47/U48*100</f>
        <v>0</v>
      </c>
    </row>
    <row r="51" spans="1:22" ht="14.45" customHeight="1">
      <c r="I51" s="128"/>
      <c r="J51" s="115" t="s">
        <v>67</v>
      </c>
      <c r="K51" s="247">
        <f t="shared" ref="K51:T51" si="17">K47/K49*100</f>
        <v>119.04761904761902</v>
      </c>
      <c r="L51" s="248">
        <f t="shared" si="17"/>
        <v>83.333333333333229</v>
      </c>
      <c r="M51" s="248">
        <f t="shared" si="17"/>
        <v>94.736842105263335</v>
      </c>
      <c r="N51" s="248">
        <f t="shared" si="17"/>
        <v>93.442622950819583</v>
      </c>
      <c r="O51" s="248">
        <f t="shared" si="17"/>
        <v>84.523809523809561</v>
      </c>
      <c r="P51" s="248">
        <f t="shared" si="17"/>
        <v>95.412844036697237</v>
      </c>
      <c r="Q51" s="248">
        <f t="shared" si="17"/>
        <v>0</v>
      </c>
      <c r="R51" s="247">
        <f t="shared" si="17"/>
        <v>0</v>
      </c>
      <c r="S51" s="247">
        <f t="shared" si="17"/>
        <v>0</v>
      </c>
      <c r="T51" s="247">
        <f t="shared" si="17"/>
        <v>0</v>
      </c>
      <c r="U51" s="247">
        <f>U47/U49*100</f>
        <v>0</v>
      </c>
    </row>
    <row r="52" spans="1:22">
      <c r="L52" s="96"/>
      <c r="M52" s="96"/>
      <c r="N52" s="96"/>
      <c r="O52" s="96"/>
      <c r="P52" s="96"/>
      <c r="Q52" s="96"/>
      <c r="V52" s="28"/>
    </row>
    <row r="53" spans="1:22" ht="14.25">
      <c r="K53" s="28"/>
      <c r="L53" s="221" t="s">
        <v>66</v>
      </c>
      <c r="M53" s="118"/>
      <c r="N53" s="118" t="s">
        <v>229</v>
      </c>
      <c r="O53" s="129"/>
      <c r="P53" s="118"/>
      <c r="Q53" s="220"/>
      <c r="R53" s="28"/>
      <c r="S53" s="28"/>
      <c r="T53" s="28"/>
      <c r="U53" s="28"/>
      <c r="V53" s="28"/>
    </row>
    <row r="54" spans="1:22" ht="14.25">
      <c r="K54" s="28"/>
      <c r="L54" s="119"/>
      <c r="M54" s="119"/>
      <c r="N54" s="119"/>
      <c r="O54" s="119"/>
      <c r="P54" s="96"/>
      <c r="Q54" s="131"/>
      <c r="S54" s="28"/>
      <c r="T54" s="28"/>
      <c r="U54" s="28"/>
      <c r="V54" s="37"/>
    </row>
    <row r="55" spans="1:22" ht="14.25">
      <c r="L55" s="221" t="s">
        <v>67</v>
      </c>
      <c r="M55" s="118"/>
      <c r="N55" s="118" t="s">
        <v>225</v>
      </c>
      <c r="O55" s="129"/>
      <c r="P55" s="118"/>
      <c r="Q55" s="220"/>
      <c r="T55" s="28"/>
      <c r="U55" s="37"/>
      <c r="V55" s="37"/>
    </row>
    <row r="56" spans="1:22">
      <c r="T56" s="28"/>
      <c r="U56" s="37"/>
      <c r="V56" s="37"/>
    </row>
    <row r="57" spans="1:22">
      <c r="I57" s="28"/>
      <c r="J57" s="28"/>
      <c r="K57" s="28"/>
      <c r="T57" s="28"/>
      <c r="U57" s="28"/>
      <c r="V57" s="28"/>
    </row>
    <row r="58" spans="1:22">
      <c r="I58" s="28"/>
      <c r="J58" s="28"/>
      <c r="K58" s="28"/>
      <c r="O58" s="130"/>
      <c r="T58" s="28"/>
      <c r="U58" s="28"/>
      <c r="V58" s="28"/>
    </row>
    <row r="59" spans="1:22">
      <c r="I59" s="28"/>
      <c r="J59" s="28"/>
      <c r="K59" s="28"/>
      <c r="O59" s="130"/>
    </row>
    <row r="60" spans="1:22">
      <c r="I60" s="28"/>
      <c r="J60" s="28"/>
      <c r="K60" s="28"/>
    </row>
    <row r="61" spans="1:22">
      <c r="I61" s="28"/>
      <c r="J61" s="28"/>
      <c r="K61" s="28"/>
    </row>
    <row r="62" spans="1:22">
      <c r="I62" s="28"/>
      <c r="J62" s="28"/>
      <c r="K62" s="28"/>
    </row>
    <row r="63" spans="1:22">
      <c r="I63" s="28"/>
      <c r="J63" s="28"/>
      <c r="K63" s="28"/>
    </row>
  </sheetData>
  <mergeCells count="62"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2:H2"/>
    <mergeCell ref="C26:C30"/>
    <mergeCell ref="W11:W30"/>
    <mergeCell ref="C6:C10"/>
    <mergeCell ref="W4:W5"/>
    <mergeCell ref="A6:A10"/>
    <mergeCell ref="B6:B10"/>
    <mergeCell ref="W6:W10"/>
    <mergeCell ref="AV21:AV25"/>
    <mergeCell ref="AX16:AX20"/>
    <mergeCell ref="AY21:AY25"/>
    <mergeCell ref="BA21:BA25"/>
    <mergeCell ref="AZ16:AZ20"/>
    <mergeCell ref="AY16:AY20"/>
    <mergeCell ref="AX21:AX25"/>
    <mergeCell ref="AP6:AP10"/>
    <mergeCell ref="AQ6:AQ10"/>
    <mergeCell ref="AR6:AR10"/>
    <mergeCell ref="AS6:AS10"/>
    <mergeCell ref="AT16:AT20"/>
    <mergeCell ref="AR16:AR20"/>
    <mergeCell ref="AS16:AS20"/>
    <mergeCell ref="AP21:AP25"/>
    <mergeCell ref="AQ21:AQ25"/>
    <mergeCell ref="AP16:AP20"/>
    <mergeCell ref="AQ16:AQ20"/>
    <mergeCell ref="AO16:AO20"/>
    <mergeCell ref="AO21:AO25"/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</mergeCells>
  <phoneticPr fontId="14"/>
  <printOptions horizontalCentered="1"/>
  <pageMargins left="0.59055118110236227" right="0.59055118110236227" top="0.78740157480314965" bottom="0.78740157480314965" header="0.51181102362204722" footer="0.51181102362204722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K78"/>
  <sheetViews>
    <sheetView showGridLines="0" showZeros="0" view="pageBreakPreview" zoomScaleNormal="70" zoomScaleSheetLayoutView="100" workbookViewId="0">
      <selection activeCell="Q62" sqref="Q62:AA62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46" width="12.625" style="14" customWidth="1"/>
    <col min="47" max="47" width="12.625" style="96" customWidth="1"/>
    <col min="48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3" ht="18" customHeight="1">
      <c r="A17" s="561" t="s">
        <v>203</v>
      </c>
      <c r="B17" s="561"/>
      <c r="C17" s="561"/>
      <c r="D17" s="561"/>
      <c r="E17" s="561"/>
      <c r="F17" s="561"/>
      <c r="G17" s="561"/>
      <c r="H17" s="561"/>
      <c r="I17" s="411"/>
      <c r="AG17" s="121"/>
    </row>
    <row r="18" spans="1:63" ht="14.45" customHeight="1">
      <c r="A18" s="28"/>
      <c r="B18" s="28"/>
      <c r="C18" s="28"/>
      <c r="D18" s="97"/>
      <c r="H18" s="28"/>
      <c r="AE18" s="28"/>
      <c r="AF18" s="28"/>
      <c r="AG18" s="97"/>
      <c r="AH18" s="371"/>
      <c r="AI18" s="371"/>
      <c r="AJ18" s="371"/>
      <c r="AK18" s="369"/>
      <c r="AL18" s="369"/>
      <c r="AM18" s="127"/>
      <c r="AN18" s="127"/>
      <c r="AO18" s="127"/>
      <c r="AP18" s="127"/>
      <c r="AQ18" s="127"/>
      <c r="AR18" s="127"/>
      <c r="AS18" s="127"/>
      <c r="AT18" s="37"/>
      <c r="AU18" s="125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</row>
    <row r="19" spans="1:63" ht="14.45" customHeight="1">
      <c r="A19" s="3"/>
      <c r="B19" s="29"/>
      <c r="C19" s="98"/>
      <c r="D19" s="373"/>
      <c r="E19" s="546" t="s">
        <v>4</v>
      </c>
      <c r="F19" s="546" t="s">
        <v>5</v>
      </c>
      <c r="G19" s="546" t="s">
        <v>6</v>
      </c>
      <c r="H19" s="544" t="s">
        <v>13</v>
      </c>
      <c r="I19" s="414"/>
      <c r="AE19" s="565"/>
      <c r="AF19" s="3"/>
      <c r="AG19" s="98"/>
      <c r="AH19" s="417" t="s">
        <v>0</v>
      </c>
      <c r="AI19" s="417" t="s">
        <v>1</v>
      </c>
      <c r="AJ19" s="417" t="s">
        <v>2</v>
      </c>
      <c r="AK19" s="415" t="s">
        <v>3</v>
      </c>
      <c r="AL19" s="415" t="s">
        <v>4</v>
      </c>
      <c r="AM19" s="415" t="s">
        <v>5</v>
      </c>
      <c r="AN19" s="415" t="s">
        <v>6</v>
      </c>
      <c r="AO19" s="415" t="s">
        <v>7</v>
      </c>
      <c r="AP19" s="415" t="s">
        <v>8</v>
      </c>
      <c r="AQ19" s="415" t="s">
        <v>9</v>
      </c>
      <c r="AR19" s="415" t="s">
        <v>10</v>
      </c>
      <c r="AS19" s="415" t="s">
        <v>11</v>
      </c>
      <c r="AT19" s="435">
        <v>45546</v>
      </c>
      <c r="AU19" s="435">
        <v>45556</v>
      </c>
      <c r="AV19" s="435">
        <v>45566</v>
      </c>
      <c r="AW19" s="435">
        <v>45576</v>
      </c>
      <c r="AX19" s="435">
        <v>45586</v>
      </c>
      <c r="AY19" s="435">
        <v>45596</v>
      </c>
      <c r="AZ19" s="412" t="s">
        <v>13</v>
      </c>
      <c r="BA19" s="125"/>
      <c r="BB19" s="125"/>
      <c r="BC19" s="125"/>
      <c r="BD19" s="125"/>
      <c r="BE19" s="125"/>
      <c r="BF19" s="125"/>
      <c r="BG19" s="125"/>
      <c r="BH19" s="125"/>
      <c r="BI19" s="125"/>
      <c r="BJ19" s="131"/>
      <c r="BK19" s="131"/>
    </row>
    <row r="20" spans="1:63" ht="14.45" customHeight="1">
      <c r="A20" s="5"/>
      <c r="B20" s="32"/>
      <c r="C20" s="99"/>
      <c r="D20" s="97"/>
      <c r="E20" s="374" t="s">
        <v>14</v>
      </c>
      <c r="F20" s="374" t="s">
        <v>14</v>
      </c>
      <c r="G20" s="375" t="s">
        <v>14</v>
      </c>
      <c r="H20" s="545" t="s">
        <v>15</v>
      </c>
      <c r="I20" s="107"/>
      <c r="AE20" s="566"/>
      <c r="AF20" s="5"/>
      <c r="AG20" s="99"/>
      <c r="AH20" s="374" t="s">
        <v>14</v>
      </c>
      <c r="AI20" s="374" t="s">
        <v>14</v>
      </c>
      <c r="AJ20" s="374" t="s">
        <v>14</v>
      </c>
      <c r="AK20" s="375" t="s">
        <v>14</v>
      </c>
      <c r="AL20" s="374" t="s">
        <v>14</v>
      </c>
      <c r="AM20" s="375" t="s">
        <v>14</v>
      </c>
      <c r="AN20" s="375" t="s">
        <v>14</v>
      </c>
      <c r="AO20" s="374" t="s">
        <v>14</v>
      </c>
      <c r="AP20" s="375" t="s">
        <v>14</v>
      </c>
      <c r="AQ20" s="374" t="s">
        <v>14</v>
      </c>
      <c r="AR20" s="374" t="s">
        <v>14</v>
      </c>
      <c r="AS20" s="375" t="s">
        <v>14</v>
      </c>
      <c r="AT20" s="375" t="s">
        <v>14</v>
      </c>
      <c r="AU20" s="375" t="s">
        <v>14</v>
      </c>
      <c r="AV20" s="375" t="s">
        <v>14</v>
      </c>
      <c r="AW20" s="375" t="s">
        <v>14</v>
      </c>
      <c r="AX20" s="375" t="s">
        <v>14</v>
      </c>
      <c r="AY20" s="375" t="s">
        <v>14</v>
      </c>
      <c r="AZ20" s="413" t="s">
        <v>15</v>
      </c>
      <c r="BA20" s="125"/>
      <c r="BB20" s="125"/>
      <c r="BC20" s="125"/>
      <c r="BD20" s="125"/>
      <c r="BE20" s="125"/>
      <c r="BF20" s="125"/>
      <c r="BG20" s="125"/>
      <c r="BH20" s="125"/>
      <c r="BI20" s="125"/>
      <c r="BJ20" s="131"/>
      <c r="BK20" s="131"/>
    </row>
    <row r="21" spans="1:63" ht="14.45" customHeight="1">
      <c r="A21" s="571" t="s">
        <v>167</v>
      </c>
      <c r="B21" s="572"/>
      <c r="C21" s="562" t="s">
        <v>130</v>
      </c>
      <c r="D21" s="189" t="s">
        <v>16</v>
      </c>
      <c r="E21" s="273">
        <v>44.6</v>
      </c>
      <c r="F21" s="273">
        <v>51.2</v>
      </c>
      <c r="G21" s="273">
        <v>60.6</v>
      </c>
      <c r="H21" s="349" t="s">
        <v>223</v>
      </c>
      <c r="I21" s="107"/>
      <c r="AE21" s="583" t="s">
        <v>167</v>
      </c>
      <c r="AF21" s="554" t="s">
        <v>128</v>
      </c>
      <c r="AG21" s="189" t="s">
        <v>16</v>
      </c>
      <c r="AH21" s="273">
        <v>20.3</v>
      </c>
      <c r="AI21" s="90">
        <v>27.6</v>
      </c>
      <c r="AJ21" s="90">
        <v>31.9</v>
      </c>
      <c r="AK21" s="90">
        <v>38.6</v>
      </c>
      <c r="AL21" s="90">
        <v>44.6</v>
      </c>
      <c r="AM21" s="273">
        <v>51.2</v>
      </c>
      <c r="AN21" s="136">
        <v>60.6</v>
      </c>
      <c r="AO21" s="273"/>
      <c r="AP21" s="273"/>
      <c r="AQ21" s="273"/>
      <c r="AR21" s="273"/>
      <c r="AS21" s="273"/>
      <c r="AT21" s="541"/>
      <c r="AU21" s="541"/>
      <c r="AV21" s="541"/>
      <c r="AW21" s="541"/>
      <c r="AX21" s="541"/>
      <c r="AY21" s="541"/>
      <c r="AZ21" s="442"/>
      <c r="BA21" s="557"/>
      <c r="BB21" s="557"/>
      <c r="BC21" s="557"/>
      <c r="BD21" s="557"/>
      <c r="BE21" s="557"/>
      <c r="BF21" s="557"/>
      <c r="BG21" s="557"/>
      <c r="BH21" s="557"/>
      <c r="BI21" s="557"/>
      <c r="BJ21" s="131"/>
      <c r="BK21" s="131"/>
    </row>
    <row r="22" spans="1:63" ht="14.45" customHeight="1">
      <c r="A22" s="573"/>
      <c r="B22" s="574"/>
      <c r="C22" s="563"/>
      <c r="D22" s="191" t="s">
        <v>18</v>
      </c>
      <c r="E22" s="87">
        <v>42.6</v>
      </c>
      <c r="F22" s="87">
        <v>48</v>
      </c>
      <c r="G22" s="87">
        <v>55.2</v>
      </c>
      <c r="H22" s="530" t="s">
        <v>222</v>
      </c>
      <c r="I22" s="414"/>
      <c r="AE22" s="563"/>
      <c r="AF22" s="555"/>
      <c r="AG22" s="438" t="s">
        <v>18</v>
      </c>
      <c r="AH22" s="439">
        <v>20.2</v>
      </c>
      <c r="AI22" s="439">
        <v>26</v>
      </c>
      <c r="AJ22" s="439">
        <v>31.4</v>
      </c>
      <c r="AK22" s="439">
        <v>37</v>
      </c>
      <c r="AL22" s="439">
        <v>42.6</v>
      </c>
      <c r="AM22" s="439">
        <v>48</v>
      </c>
      <c r="AN22" s="439">
        <v>55.2</v>
      </c>
      <c r="AO22" s="439">
        <v>64.099999999999994</v>
      </c>
      <c r="AP22" s="439">
        <v>72.599999999999994</v>
      </c>
      <c r="AQ22" s="439">
        <v>80.900000000000006</v>
      </c>
      <c r="AR22" s="439">
        <v>87.7</v>
      </c>
      <c r="AS22" s="439">
        <v>93.5</v>
      </c>
      <c r="AT22" s="439">
        <v>98.8</v>
      </c>
      <c r="AU22" s="439">
        <v>102.9</v>
      </c>
      <c r="AV22" s="439">
        <v>105.7</v>
      </c>
      <c r="AW22" s="439">
        <v>108</v>
      </c>
      <c r="AX22" s="439">
        <v>109.8</v>
      </c>
      <c r="AY22" s="439">
        <v>112.5</v>
      </c>
      <c r="AZ22" s="440" t="s">
        <v>182</v>
      </c>
      <c r="BA22" s="557"/>
      <c r="BB22" s="557"/>
      <c r="BC22" s="557"/>
      <c r="BD22" s="557"/>
      <c r="BE22" s="557"/>
      <c r="BF22" s="557"/>
      <c r="BG22" s="557"/>
      <c r="BH22" s="557"/>
      <c r="BI22" s="557"/>
      <c r="BJ22" s="131"/>
      <c r="BK22" s="131"/>
    </row>
    <row r="23" spans="1:63" ht="14.45" customHeight="1">
      <c r="A23" s="573"/>
      <c r="B23" s="574"/>
      <c r="C23" s="563"/>
      <c r="D23" s="195" t="s">
        <v>20</v>
      </c>
      <c r="E23" s="169">
        <v>44</v>
      </c>
      <c r="F23" s="169">
        <v>50.5</v>
      </c>
      <c r="G23" s="169">
        <v>58.9</v>
      </c>
      <c r="H23" s="108">
        <v>45394</v>
      </c>
      <c r="I23" s="414"/>
      <c r="AE23" s="563"/>
      <c r="AF23" s="555"/>
      <c r="AG23" s="195" t="s">
        <v>20</v>
      </c>
      <c r="AH23" s="548">
        <v>19.7</v>
      </c>
      <c r="AI23" s="548">
        <v>25.8</v>
      </c>
      <c r="AJ23" s="548">
        <v>31.8</v>
      </c>
      <c r="AK23" s="548">
        <v>38.1</v>
      </c>
      <c r="AL23" s="548">
        <v>44</v>
      </c>
      <c r="AM23" s="548">
        <v>50.5</v>
      </c>
      <c r="AN23" s="548">
        <v>58.9</v>
      </c>
      <c r="AO23" s="548">
        <v>67.599999999999994</v>
      </c>
      <c r="AP23" s="548">
        <v>75.8</v>
      </c>
      <c r="AQ23" s="548">
        <v>83.2</v>
      </c>
      <c r="AR23" s="548">
        <v>89.8</v>
      </c>
      <c r="AS23" s="548">
        <v>95.2</v>
      </c>
      <c r="AT23" s="548">
        <v>99.6</v>
      </c>
      <c r="AU23" s="548">
        <v>103.5</v>
      </c>
      <c r="AV23" s="548">
        <v>106.5</v>
      </c>
      <c r="AW23" s="548">
        <v>109.2</v>
      </c>
      <c r="AX23" s="547">
        <v>111</v>
      </c>
      <c r="AY23" s="547">
        <v>112.5</v>
      </c>
      <c r="AZ23" s="441">
        <v>45395</v>
      </c>
      <c r="BA23" s="557"/>
      <c r="BB23" s="557"/>
      <c r="BC23" s="557"/>
      <c r="BD23" s="557"/>
      <c r="BE23" s="557"/>
      <c r="BF23" s="557"/>
      <c r="BG23" s="557"/>
      <c r="BH23" s="557"/>
      <c r="BI23" s="557"/>
      <c r="BJ23" s="131"/>
      <c r="BK23" s="131"/>
    </row>
    <row r="24" spans="1:63" ht="14.45" customHeight="1">
      <c r="A24" s="573"/>
      <c r="B24" s="574"/>
      <c r="C24" s="563"/>
      <c r="D24" s="100" t="s">
        <v>21</v>
      </c>
      <c r="E24" s="357">
        <v>105</v>
      </c>
      <c r="F24" s="357">
        <v>107</v>
      </c>
      <c r="G24" s="357">
        <v>110</v>
      </c>
      <c r="H24" s="109"/>
      <c r="I24" s="414"/>
      <c r="AE24" s="563"/>
      <c r="AF24" s="555"/>
      <c r="AG24" s="77" t="s">
        <v>21</v>
      </c>
      <c r="AH24" s="357">
        <f t="shared" ref="AH24:AY24" si="0">IFERROR(ROUND(AH21/AH22*100,0),"")</f>
        <v>100</v>
      </c>
      <c r="AI24" s="357">
        <f t="shared" si="0"/>
        <v>106</v>
      </c>
      <c r="AJ24" s="357">
        <f t="shared" si="0"/>
        <v>102</v>
      </c>
      <c r="AK24" s="357">
        <f t="shared" si="0"/>
        <v>104</v>
      </c>
      <c r="AL24" s="357">
        <f t="shared" si="0"/>
        <v>105</v>
      </c>
      <c r="AM24" s="357">
        <f t="shared" si="0"/>
        <v>107</v>
      </c>
      <c r="AN24" s="357">
        <f t="shared" si="0"/>
        <v>110</v>
      </c>
      <c r="AO24" s="357">
        <f t="shared" si="0"/>
        <v>0</v>
      </c>
      <c r="AP24" s="357">
        <f t="shared" si="0"/>
        <v>0</v>
      </c>
      <c r="AQ24" s="357">
        <f t="shared" si="0"/>
        <v>0</v>
      </c>
      <c r="AR24" s="357">
        <f t="shared" si="0"/>
        <v>0</v>
      </c>
      <c r="AS24" s="357">
        <f>IFERROR(ROUND(AS21/AS22*100,0),"")</f>
        <v>0</v>
      </c>
      <c r="AT24" s="542">
        <f>IFERROR(ROUND(AT21/AT22*100,0),"")</f>
        <v>0</v>
      </c>
      <c r="AU24" s="542">
        <f>IFERROR(ROUND(AU21/AU22*100,0),"")</f>
        <v>0</v>
      </c>
      <c r="AV24" s="542">
        <f t="shared" si="0"/>
        <v>0</v>
      </c>
      <c r="AW24" s="542">
        <f t="shared" si="0"/>
        <v>0</v>
      </c>
      <c r="AX24" s="542">
        <f t="shared" si="0"/>
        <v>0</v>
      </c>
      <c r="AY24" s="542">
        <f t="shared" si="0"/>
        <v>0</v>
      </c>
      <c r="AZ24" s="109"/>
      <c r="BA24" s="557"/>
      <c r="BB24" s="557"/>
      <c r="BC24" s="557"/>
      <c r="BD24" s="557"/>
      <c r="BE24" s="557"/>
      <c r="BF24" s="557"/>
      <c r="BG24" s="557"/>
      <c r="BH24" s="557"/>
      <c r="BI24" s="557"/>
      <c r="BJ24" s="131"/>
      <c r="BK24" s="131"/>
    </row>
    <row r="25" spans="1:63" ht="14.45" customHeight="1">
      <c r="A25" s="575"/>
      <c r="B25" s="576"/>
      <c r="C25" s="564"/>
      <c r="D25" s="418" t="s">
        <v>22</v>
      </c>
      <c r="E25" s="419">
        <v>101</v>
      </c>
      <c r="F25" s="419">
        <v>101</v>
      </c>
      <c r="G25" s="419">
        <v>103</v>
      </c>
      <c r="H25" s="420"/>
      <c r="I25" s="414"/>
      <c r="AE25" s="563"/>
      <c r="AF25" s="555"/>
      <c r="AG25" s="433" t="s">
        <v>22</v>
      </c>
      <c r="AH25" s="419">
        <f t="shared" ref="AH25:AY25" si="1">IFERROR(ROUND(AH21/AH23*100,0),"")</f>
        <v>103</v>
      </c>
      <c r="AI25" s="419">
        <f t="shared" si="1"/>
        <v>107</v>
      </c>
      <c r="AJ25" s="419">
        <f t="shared" si="1"/>
        <v>100</v>
      </c>
      <c r="AK25" s="419">
        <f t="shared" si="1"/>
        <v>101</v>
      </c>
      <c r="AL25" s="419">
        <f t="shared" si="1"/>
        <v>101</v>
      </c>
      <c r="AM25" s="419">
        <f t="shared" si="1"/>
        <v>101</v>
      </c>
      <c r="AN25" s="419">
        <f t="shared" si="1"/>
        <v>103</v>
      </c>
      <c r="AO25" s="419">
        <f t="shared" si="1"/>
        <v>0</v>
      </c>
      <c r="AP25" s="419">
        <f t="shared" si="1"/>
        <v>0</v>
      </c>
      <c r="AQ25" s="419">
        <f t="shared" si="1"/>
        <v>0</v>
      </c>
      <c r="AR25" s="419">
        <f t="shared" si="1"/>
        <v>0</v>
      </c>
      <c r="AS25" s="419">
        <f t="shared" si="1"/>
        <v>0</v>
      </c>
      <c r="AT25" s="542">
        <f t="shared" si="1"/>
        <v>0</v>
      </c>
      <c r="AU25" s="542">
        <f t="shared" si="1"/>
        <v>0</v>
      </c>
      <c r="AV25" s="542">
        <f t="shared" si="1"/>
        <v>0</v>
      </c>
      <c r="AW25" s="542">
        <f t="shared" si="1"/>
        <v>0</v>
      </c>
      <c r="AX25" s="542">
        <f t="shared" si="1"/>
        <v>0</v>
      </c>
      <c r="AY25" s="542">
        <f t="shared" si="1"/>
        <v>0</v>
      </c>
      <c r="AZ25" s="137"/>
      <c r="BA25" s="557"/>
      <c r="BB25" s="557"/>
      <c r="BC25" s="557"/>
      <c r="BD25" s="557"/>
      <c r="BE25" s="557"/>
      <c r="BF25" s="557"/>
      <c r="BG25" s="557"/>
      <c r="BH25" s="557"/>
      <c r="BI25" s="557"/>
      <c r="BJ25" s="131"/>
      <c r="BK25" s="131"/>
    </row>
    <row r="26" spans="1:63" ht="14.45" customHeight="1">
      <c r="A26" s="492"/>
      <c r="B26" s="492"/>
      <c r="C26" s="494"/>
      <c r="D26" s="421"/>
      <c r="E26" s="422"/>
      <c r="F26" s="282"/>
      <c r="G26" s="282"/>
      <c r="H26" s="423"/>
      <c r="I26" s="107"/>
      <c r="AE26" s="436"/>
      <c r="AF26" s="436"/>
      <c r="AG26" s="421"/>
      <c r="AH26" s="434"/>
      <c r="AI26" s="434"/>
      <c r="AJ26" s="434"/>
      <c r="AK26" s="434"/>
      <c r="AL26" s="282"/>
      <c r="AM26" s="282"/>
      <c r="AN26" s="282"/>
      <c r="AO26" s="282"/>
      <c r="AP26" s="282"/>
      <c r="AQ26" s="422"/>
      <c r="AR26" s="282"/>
      <c r="AS26" s="282"/>
      <c r="AT26" s="371"/>
      <c r="AU26" s="425"/>
      <c r="AV26" s="347"/>
      <c r="AW26" s="410"/>
      <c r="AX26" s="410"/>
      <c r="AY26" s="410"/>
      <c r="AZ26" s="410"/>
      <c r="BA26" s="410"/>
      <c r="BB26" s="410"/>
      <c r="BC26" s="410"/>
      <c r="BD26" s="408"/>
      <c r="BE26" s="408"/>
      <c r="BF26" s="408"/>
      <c r="BG26" s="408"/>
      <c r="BH26" s="408"/>
      <c r="BI26" s="408"/>
      <c r="BJ26" s="131"/>
      <c r="BK26" s="131"/>
    </row>
    <row r="27" spans="1:63" ht="14.25" customHeight="1">
      <c r="A27" s="437" t="s">
        <v>191</v>
      </c>
      <c r="B27" s="437"/>
      <c r="C27" s="437"/>
      <c r="D27" s="497"/>
      <c r="E27" s="498"/>
      <c r="F27" s="499"/>
      <c r="G27" s="499"/>
      <c r="H27" s="500"/>
      <c r="I27" s="107"/>
      <c r="AE27" s="437"/>
      <c r="AF27" s="437"/>
      <c r="AG27" s="296"/>
      <c r="AH27" s="316"/>
      <c r="AI27" s="316"/>
      <c r="AJ27" s="316"/>
      <c r="AK27" s="316"/>
      <c r="AL27" s="315"/>
      <c r="AM27" s="315"/>
      <c r="AN27" s="315"/>
      <c r="AO27" s="315"/>
      <c r="AP27" s="315"/>
      <c r="AQ27" s="424"/>
      <c r="AR27" s="315"/>
      <c r="AS27" s="315"/>
      <c r="AT27" s="371"/>
      <c r="AU27" s="125"/>
      <c r="AV27" s="347"/>
      <c r="AW27" s="410"/>
      <c r="AX27" s="410"/>
      <c r="AY27" s="410"/>
      <c r="AZ27" s="410"/>
      <c r="BA27" s="410"/>
      <c r="BB27" s="410"/>
      <c r="BC27" s="410"/>
      <c r="BD27" s="408"/>
      <c r="BE27" s="408"/>
      <c r="BF27" s="408"/>
      <c r="BG27" s="408"/>
      <c r="BH27" s="408"/>
      <c r="BI27" s="408"/>
      <c r="BJ27" s="131"/>
      <c r="BK27" s="131"/>
    </row>
    <row r="28" spans="1:63" ht="14.45" customHeight="1">
      <c r="A28" s="437" t="s">
        <v>192</v>
      </c>
      <c r="B28" s="437"/>
      <c r="C28" s="437"/>
      <c r="D28" s="497"/>
      <c r="E28" s="499"/>
      <c r="F28" s="501"/>
      <c r="G28" s="499"/>
      <c r="H28" s="502"/>
      <c r="I28" s="414"/>
      <c r="AE28" s="437"/>
      <c r="AF28" s="437"/>
      <c r="AG28" s="296"/>
      <c r="AH28" s="316"/>
      <c r="AI28" s="316"/>
      <c r="AJ28" s="316"/>
      <c r="AK28" s="316"/>
      <c r="AL28" s="316"/>
      <c r="AM28" s="316"/>
      <c r="AN28" s="315"/>
      <c r="AO28" s="316"/>
      <c r="AP28" s="316"/>
      <c r="AQ28" s="315"/>
      <c r="AR28" s="316"/>
      <c r="AS28" s="315"/>
      <c r="AT28" s="425"/>
      <c r="AU28" s="125"/>
      <c r="AV28" s="409"/>
      <c r="AW28" s="410"/>
      <c r="AX28" s="410"/>
      <c r="AY28" s="410"/>
      <c r="AZ28" s="410"/>
      <c r="BA28" s="410"/>
      <c r="BB28" s="410"/>
      <c r="BC28" s="410"/>
      <c r="BD28" s="408"/>
      <c r="BE28" s="408"/>
      <c r="BF28" s="408"/>
      <c r="BG28" s="408"/>
      <c r="BH28" s="408"/>
      <c r="BI28" s="408"/>
      <c r="BJ28" s="131"/>
      <c r="BK28" s="131"/>
    </row>
    <row r="29" spans="1:63" ht="14.45" customHeight="1">
      <c r="A29" s="437" t="s">
        <v>194</v>
      </c>
      <c r="B29" s="437"/>
      <c r="C29" s="437"/>
      <c r="D29" s="503"/>
      <c r="E29" s="504"/>
      <c r="F29" s="505"/>
      <c r="G29" s="504"/>
      <c r="H29" s="543"/>
      <c r="I29" s="414"/>
      <c r="AE29" s="437"/>
      <c r="AF29" s="437"/>
      <c r="AG29" s="37"/>
      <c r="AH29" s="268"/>
      <c r="AI29" s="268"/>
      <c r="AJ29" s="268"/>
      <c r="AK29" s="268"/>
      <c r="AL29" s="268"/>
      <c r="AM29" s="268"/>
      <c r="AN29" s="327"/>
      <c r="AO29" s="268"/>
      <c r="AP29" s="268"/>
      <c r="AQ29" s="327"/>
      <c r="AR29" s="268"/>
      <c r="AS29" s="327"/>
      <c r="AT29" s="125"/>
      <c r="AU29" s="125"/>
      <c r="AV29" s="347"/>
      <c r="AW29" s="410"/>
      <c r="AX29" s="410"/>
      <c r="AY29" s="410"/>
      <c r="AZ29" s="410"/>
      <c r="BA29" s="410"/>
      <c r="BB29" s="410"/>
      <c r="BC29" s="410"/>
      <c r="BD29" s="408"/>
      <c r="BE29" s="408"/>
      <c r="BF29" s="408"/>
      <c r="BG29" s="408"/>
      <c r="BH29" s="408"/>
      <c r="BI29" s="408"/>
      <c r="BJ29" s="131"/>
      <c r="BK29" s="131"/>
    </row>
    <row r="30" spans="1:63" ht="14.45" customHeight="1">
      <c r="A30" s="437"/>
      <c r="B30" s="437"/>
      <c r="C30" s="437"/>
      <c r="D30" s="503"/>
      <c r="E30" s="504"/>
      <c r="F30" s="504"/>
      <c r="G30" s="504"/>
      <c r="H30" s="409"/>
      <c r="I30" s="414"/>
      <c r="AE30" s="437"/>
      <c r="AF30" s="437"/>
      <c r="AG30" s="3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7"/>
      <c r="AT30" s="125"/>
      <c r="AU30" s="425"/>
      <c r="AV30" s="347"/>
      <c r="AW30" s="410"/>
      <c r="AX30" s="410"/>
      <c r="AY30" s="410"/>
      <c r="AZ30" s="410"/>
      <c r="BA30" s="410"/>
      <c r="BB30" s="410"/>
      <c r="BC30" s="410"/>
      <c r="BD30" s="408"/>
      <c r="BE30" s="408"/>
      <c r="BF30" s="408"/>
      <c r="BG30" s="408"/>
      <c r="BH30" s="408"/>
      <c r="BI30" s="408"/>
      <c r="BJ30" s="131"/>
      <c r="BK30" s="131"/>
    </row>
    <row r="31" spans="1:63" ht="14.45" customHeight="1">
      <c r="A31" s="437"/>
      <c r="B31" s="437"/>
      <c r="C31" s="347"/>
      <c r="D31" s="497"/>
      <c r="E31" s="499"/>
      <c r="F31" s="499"/>
      <c r="G31" s="499"/>
      <c r="H31" s="502"/>
      <c r="I31" s="107"/>
      <c r="AE31" s="437"/>
      <c r="AF31" s="437"/>
      <c r="AG31" s="296"/>
      <c r="AH31" s="316"/>
      <c r="AI31" s="316"/>
      <c r="AJ31" s="316"/>
      <c r="AK31" s="316"/>
      <c r="AL31" s="315"/>
      <c r="AM31" s="315"/>
      <c r="AN31" s="315"/>
      <c r="AO31" s="315"/>
      <c r="AP31" s="315"/>
      <c r="AQ31" s="315"/>
      <c r="AR31" s="315"/>
      <c r="AS31" s="315"/>
      <c r="AT31" s="425"/>
      <c r="AU31" s="425"/>
      <c r="AV31" s="347"/>
      <c r="AW31" s="408"/>
      <c r="AX31" s="408"/>
      <c r="AY31" s="408"/>
      <c r="AZ31" s="408"/>
      <c r="BA31" s="560"/>
      <c r="BB31" s="560"/>
      <c r="BC31" s="560"/>
      <c r="BD31" s="557"/>
      <c r="BE31" s="557"/>
      <c r="BF31" s="557"/>
      <c r="BG31" s="557"/>
      <c r="BH31" s="557"/>
      <c r="BI31" s="557"/>
      <c r="BJ31" s="131"/>
      <c r="BK31" s="131"/>
    </row>
    <row r="32" spans="1:63" ht="14.45" customHeight="1">
      <c r="A32" s="437"/>
      <c r="B32" s="437"/>
      <c r="C32" s="347"/>
      <c r="D32" s="497"/>
      <c r="E32" s="499"/>
      <c r="F32" s="499"/>
      <c r="G32" s="499"/>
      <c r="H32" s="502"/>
      <c r="I32" s="107"/>
      <c r="AE32" s="437"/>
      <c r="AF32" s="437"/>
      <c r="AG32" s="296"/>
      <c r="AH32" s="316"/>
      <c r="AI32" s="316"/>
      <c r="AJ32" s="316"/>
      <c r="AK32" s="316"/>
      <c r="AL32" s="315"/>
      <c r="AM32" s="315"/>
      <c r="AN32" s="315"/>
      <c r="AO32" s="315"/>
      <c r="AP32" s="315"/>
      <c r="AQ32" s="315"/>
      <c r="AR32" s="315"/>
      <c r="AS32" s="315"/>
      <c r="AT32" s="425"/>
      <c r="AU32" s="125"/>
      <c r="AV32" s="347"/>
      <c r="AW32" s="408"/>
      <c r="AX32" s="408"/>
      <c r="AY32" s="408"/>
      <c r="AZ32" s="408"/>
      <c r="BA32" s="560"/>
      <c r="BB32" s="560"/>
      <c r="BC32" s="560"/>
      <c r="BD32" s="557"/>
      <c r="BE32" s="557"/>
      <c r="BF32" s="557"/>
      <c r="BG32" s="557"/>
      <c r="BH32" s="557"/>
      <c r="BI32" s="557"/>
      <c r="BJ32" s="131"/>
      <c r="BK32" s="131"/>
    </row>
    <row r="33" spans="1:63" ht="14.45" customHeight="1">
      <c r="A33" s="437"/>
      <c r="B33" s="437"/>
      <c r="C33" s="347"/>
      <c r="D33" s="497"/>
      <c r="E33" s="499"/>
      <c r="F33" s="501"/>
      <c r="G33" s="499"/>
      <c r="H33" s="502"/>
      <c r="I33" s="414"/>
      <c r="AE33" s="437"/>
      <c r="AF33" s="437"/>
      <c r="AG33" s="296"/>
      <c r="AH33" s="316"/>
      <c r="AI33" s="316"/>
      <c r="AJ33" s="316"/>
      <c r="AK33" s="316"/>
      <c r="AL33" s="316"/>
      <c r="AM33" s="316"/>
      <c r="AN33" s="315"/>
      <c r="AO33" s="316"/>
      <c r="AP33" s="316"/>
      <c r="AQ33" s="315"/>
      <c r="AR33" s="316"/>
      <c r="AS33" s="315"/>
      <c r="AT33" s="425"/>
      <c r="AU33" s="125"/>
      <c r="AV33" s="347"/>
      <c r="AW33" s="408"/>
      <c r="AX33" s="408"/>
      <c r="AY33" s="408"/>
      <c r="AZ33" s="408"/>
      <c r="BA33" s="560"/>
      <c r="BB33" s="560"/>
      <c r="BC33" s="560"/>
      <c r="BD33" s="557"/>
      <c r="BE33" s="557"/>
      <c r="BF33" s="557"/>
      <c r="BG33" s="557"/>
      <c r="BH33" s="557"/>
      <c r="BI33" s="557"/>
      <c r="BJ33" s="131"/>
      <c r="BK33" s="131"/>
    </row>
    <row r="34" spans="1:63" ht="14.45" customHeight="1">
      <c r="A34" s="437"/>
      <c r="B34" s="437"/>
      <c r="C34" s="347"/>
      <c r="D34" s="503"/>
      <c r="E34" s="504"/>
      <c r="F34" s="505"/>
      <c r="G34" s="505"/>
      <c r="H34" s="409"/>
      <c r="I34" s="414"/>
      <c r="AE34" s="437"/>
      <c r="AF34" s="437"/>
      <c r="AG34" s="37"/>
      <c r="AH34" s="268"/>
      <c r="AI34" s="268"/>
      <c r="AJ34" s="268"/>
      <c r="AK34" s="268"/>
      <c r="AL34" s="268"/>
      <c r="AM34" s="268"/>
      <c r="AN34" s="327"/>
      <c r="AO34" s="268"/>
      <c r="AP34" s="268"/>
      <c r="AQ34" s="327"/>
      <c r="AR34" s="268"/>
      <c r="AS34" s="268"/>
      <c r="AT34" s="125"/>
      <c r="AU34" s="125"/>
      <c r="AV34" s="347"/>
      <c r="AW34" s="408"/>
      <c r="AX34" s="408"/>
      <c r="AY34" s="408"/>
      <c r="AZ34" s="408"/>
      <c r="BA34" s="560"/>
      <c r="BB34" s="560"/>
      <c r="BC34" s="560"/>
      <c r="BD34" s="557"/>
      <c r="BE34" s="557"/>
      <c r="BF34" s="557"/>
      <c r="BG34" s="557"/>
      <c r="BH34" s="557"/>
      <c r="BI34" s="557"/>
      <c r="BJ34" s="131"/>
      <c r="BK34" s="131"/>
    </row>
    <row r="35" spans="1:63" ht="14.45" customHeight="1">
      <c r="A35" s="437"/>
      <c r="B35" s="437"/>
      <c r="C35" s="347"/>
      <c r="D35" s="503"/>
      <c r="E35" s="504"/>
      <c r="F35" s="504"/>
      <c r="G35" s="504"/>
      <c r="H35" s="409"/>
      <c r="I35" s="414"/>
      <c r="AE35" s="437"/>
      <c r="AF35" s="437"/>
      <c r="AG35" s="3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125"/>
      <c r="AU35" s="425"/>
      <c r="AV35" s="347"/>
      <c r="AW35" s="408"/>
      <c r="AX35" s="408"/>
      <c r="AY35" s="408"/>
      <c r="AZ35" s="408"/>
      <c r="BA35" s="560"/>
      <c r="BB35" s="560"/>
      <c r="BC35" s="560"/>
      <c r="BD35" s="557"/>
      <c r="BE35" s="557"/>
      <c r="BF35" s="557"/>
      <c r="BG35" s="557"/>
      <c r="BH35" s="557"/>
      <c r="BI35" s="557"/>
      <c r="BJ35" s="131"/>
      <c r="BK35" s="131"/>
    </row>
    <row r="36" spans="1:63" ht="14.45" customHeight="1">
      <c r="A36" s="437"/>
      <c r="B36" s="437"/>
      <c r="C36" s="347"/>
      <c r="D36" s="497"/>
      <c r="E36" s="499"/>
      <c r="F36" s="499"/>
      <c r="G36" s="499"/>
      <c r="H36" s="502"/>
      <c r="I36" s="111"/>
      <c r="AE36" s="437"/>
      <c r="AF36" s="437"/>
      <c r="AG36" s="296"/>
      <c r="AH36" s="316"/>
      <c r="AI36" s="316"/>
      <c r="AJ36" s="316"/>
      <c r="AK36" s="316"/>
      <c r="AL36" s="315"/>
      <c r="AM36" s="315"/>
      <c r="AN36" s="315"/>
      <c r="AO36" s="315"/>
      <c r="AP36" s="315"/>
      <c r="AQ36" s="315"/>
      <c r="AR36" s="315"/>
      <c r="AS36" s="315"/>
      <c r="AT36" s="425"/>
      <c r="AU36" s="425"/>
      <c r="AV36" s="347"/>
      <c r="AW36" s="408"/>
      <c r="AX36" s="408"/>
      <c r="AY36" s="408"/>
      <c r="AZ36" s="408"/>
      <c r="BA36" s="557"/>
      <c r="BB36" s="557"/>
      <c r="BC36" s="557"/>
      <c r="BD36" s="557"/>
      <c r="BE36" s="557"/>
      <c r="BF36" s="557"/>
      <c r="BG36" s="557"/>
      <c r="BH36" s="408"/>
      <c r="BI36" s="557"/>
      <c r="BJ36" s="131"/>
      <c r="BK36" s="131"/>
    </row>
    <row r="37" spans="1:63" ht="14.45" customHeight="1">
      <c r="A37" s="495"/>
      <c r="B37" s="495"/>
      <c r="C37" s="496"/>
      <c r="D37" s="296"/>
      <c r="E37" s="315"/>
      <c r="F37" s="315"/>
      <c r="G37" s="315"/>
      <c r="H37" s="425"/>
      <c r="I37" s="107"/>
      <c r="AE37" s="437"/>
      <c r="AF37" s="437"/>
      <c r="AG37" s="296"/>
      <c r="AH37" s="316"/>
      <c r="AI37" s="316"/>
      <c r="AJ37" s="316"/>
      <c r="AK37" s="316"/>
      <c r="AL37" s="315"/>
      <c r="AM37" s="315"/>
      <c r="AN37" s="315"/>
      <c r="AO37" s="315"/>
      <c r="AP37" s="315"/>
      <c r="AQ37" s="315"/>
      <c r="AR37" s="315"/>
      <c r="AS37" s="315"/>
      <c r="AT37" s="425"/>
      <c r="AU37" s="125"/>
      <c r="AV37" s="347"/>
      <c r="AW37" s="408"/>
      <c r="AX37" s="408"/>
      <c r="AY37" s="408"/>
      <c r="AZ37" s="408"/>
      <c r="BA37" s="557"/>
      <c r="BB37" s="557"/>
      <c r="BC37" s="557"/>
      <c r="BD37" s="557"/>
      <c r="BE37" s="557"/>
      <c r="BF37" s="557"/>
      <c r="BG37" s="557"/>
      <c r="BH37" s="408"/>
      <c r="BI37" s="557"/>
      <c r="BJ37" s="131"/>
      <c r="BK37" s="131"/>
    </row>
    <row r="38" spans="1:63" ht="14.45" customHeight="1">
      <c r="A38" s="495"/>
      <c r="B38" s="495"/>
      <c r="C38" s="496"/>
      <c r="D38" s="296"/>
      <c r="E38" s="315"/>
      <c r="F38" s="316"/>
      <c r="G38" s="316"/>
      <c r="H38" s="425"/>
      <c r="I38" s="414"/>
      <c r="AE38" s="437"/>
      <c r="AF38" s="437"/>
      <c r="AG38" s="29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5"/>
      <c r="AR38" s="316"/>
      <c r="AS38" s="316"/>
      <c r="AT38" s="425"/>
      <c r="AU38" s="125"/>
      <c r="AV38" s="347"/>
      <c r="AW38" s="408"/>
      <c r="AX38" s="408"/>
      <c r="AY38" s="408"/>
      <c r="AZ38" s="408"/>
      <c r="BA38" s="557"/>
      <c r="BB38" s="557"/>
      <c r="BC38" s="557"/>
      <c r="BD38" s="557"/>
      <c r="BE38" s="557"/>
      <c r="BF38" s="557"/>
      <c r="BG38" s="557"/>
      <c r="BH38" s="408"/>
      <c r="BI38" s="557"/>
      <c r="BJ38" s="131"/>
      <c r="BK38" s="131"/>
    </row>
    <row r="39" spans="1:63" ht="14.45" customHeight="1">
      <c r="A39" s="495"/>
      <c r="B39" s="495"/>
      <c r="C39" s="496"/>
      <c r="D39" s="37"/>
      <c r="E39" s="268"/>
      <c r="F39" s="268"/>
      <c r="G39" s="268"/>
      <c r="H39" s="125"/>
      <c r="I39" s="414"/>
      <c r="AE39" s="437"/>
      <c r="AF39" s="437"/>
      <c r="AG39" s="37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125"/>
      <c r="AU39" s="125"/>
      <c r="AV39" s="347"/>
      <c r="AW39" s="408"/>
      <c r="AX39" s="408"/>
      <c r="AY39" s="408"/>
      <c r="AZ39" s="408"/>
      <c r="BA39" s="557"/>
      <c r="BB39" s="557"/>
      <c r="BC39" s="557"/>
      <c r="BD39" s="557"/>
      <c r="BE39" s="557"/>
      <c r="BF39" s="557"/>
      <c r="BG39" s="557"/>
      <c r="BH39" s="408"/>
      <c r="BI39" s="557"/>
      <c r="BJ39" s="131"/>
      <c r="BK39" s="131"/>
    </row>
    <row r="40" spans="1:63" ht="14.45" customHeight="1">
      <c r="A40" s="493"/>
      <c r="B40" s="493"/>
      <c r="C40" s="496"/>
      <c r="D40" s="37"/>
      <c r="E40" s="268"/>
      <c r="F40" s="268"/>
      <c r="G40" s="268"/>
      <c r="H40" s="125"/>
      <c r="I40" s="414"/>
      <c r="AE40" s="437"/>
      <c r="AF40" s="437"/>
      <c r="AG40" s="37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125"/>
      <c r="AU40" s="425"/>
      <c r="AV40" s="347"/>
      <c r="AW40" s="408"/>
      <c r="AX40" s="408"/>
      <c r="AY40" s="408"/>
      <c r="AZ40" s="408"/>
      <c r="BA40" s="557"/>
      <c r="BB40" s="557"/>
      <c r="BC40" s="557"/>
      <c r="BD40" s="557"/>
      <c r="BE40" s="557"/>
      <c r="BF40" s="557"/>
      <c r="BG40" s="557"/>
      <c r="BH40" s="408"/>
      <c r="BI40" s="557"/>
      <c r="BJ40" s="131"/>
      <c r="BK40" s="131"/>
    </row>
    <row r="41" spans="1:63" ht="14.45" customHeight="1">
      <c r="A41" s="493"/>
      <c r="B41" s="493"/>
      <c r="C41" s="495"/>
      <c r="D41" s="296"/>
      <c r="E41" s="316"/>
      <c r="F41" s="316"/>
      <c r="G41" s="316"/>
      <c r="H41" s="426"/>
      <c r="I41" s="107"/>
      <c r="AE41" s="437"/>
      <c r="AF41" s="437"/>
      <c r="AG41" s="29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426"/>
      <c r="AU41" s="425"/>
      <c r="AV41" s="347"/>
      <c r="AW41" s="408"/>
      <c r="AX41" s="408"/>
      <c r="AY41" s="408"/>
      <c r="AZ41" s="408"/>
      <c r="BA41" s="408"/>
      <c r="BB41" s="408"/>
      <c r="BC41" s="408"/>
      <c r="BD41" s="408"/>
      <c r="BE41" s="408"/>
      <c r="BF41" s="557"/>
      <c r="BG41" s="557"/>
      <c r="BH41" s="408"/>
      <c r="BI41" s="557"/>
      <c r="BJ41" s="131"/>
      <c r="BK41" s="131"/>
    </row>
    <row r="42" spans="1:63" ht="14.45" customHeight="1">
      <c r="A42" s="493"/>
      <c r="B42" s="493"/>
      <c r="C42" s="495"/>
      <c r="D42" s="296"/>
      <c r="E42" s="316"/>
      <c r="F42" s="316"/>
      <c r="G42" s="316"/>
      <c r="H42" s="426"/>
      <c r="I42" s="107"/>
      <c r="AE42" s="437"/>
      <c r="AF42" s="437"/>
      <c r="AG42" s="29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426"/>
      <c r="AU42" s="425"/>
      <c r="AV42" s="347"/>
      <c r="AW42" s="408"/>
      <c r="AX42" s="408"/>
      <c r="AY42" s="408"/>
      <c r="AZ42" s="408"/>
      <c r="BA42" s="408"/>
      <c r="BB42" s="408"/>
      <c r="BC42" s="408"/>
      <c r="BD42" s="408"/>
      <c r="BE42" s="408"/>
      <c r="BF42" s="557"/>
      <c r="BG42" s="557"/>
      <c r="BH42" s="408"/>
      <c r="BI42" s="557"/>
      <c r="BJ42" s="131"/>
      <c r="BK42" s="131"/>
    </row>
    <row r="43" spans="1:63" ht="14.45" customHeight="1">
      <c r="A43" s="493"/>
      <c r="B43" s="493"/>
      <c r="C43" s="495"/>
      <c r="D43" s="296"/>
      <c r="E43" s="316"/>
      <c r="F43" s="316"/>
      <c r="G43" s="316"/>
      <c r="H43" s="371"/>
      <c r="I43" s="414"/>
      <c r="AE43" s="437"/>
      <c r="AF43" s="437"/>
      <c r="AG43" s="296"/>
      <c r="AH43" s="31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71"/>
      <c r="AU43" s="125"/>
      <c r="AV43" s="347"/>
      <c r="AW43" s="408"/>
      <c r="AX43" s="408"/>
      <c r="AY43" s="408"/>
      <c r="AZ43" s="408"/>
      <c r="BA43" s="408"/>
      <c r="BB43" s="408"/>
      <c r="BC43" s="408"/>
      <c r="BD43" s="408"/>
      <c r="BE43" s="408"/>
      <c r="BF43" s="557"/>
      <c r="BG43" s="557"/>
      <c r="BH43" s="408"/>
      <c r="BI43" s="557"/>
      <c r="BJ43" s="131"/>
      <c r="BK43" s="131"/>
    </row>
    <row r="44" spans="1:63" ht="14.45" customHeight="1">
      <c r="A44" s="493"/>
      <c r="B44" s="493"/>
      <c r="C44" s="495"/>
      <c r="D44" s="37"/>
      <c r="E44" s="268"/>
      <c r="F44" s="268"/>
      <c r="G44" s="268"/>
      <c r="H44" s="125"/>
      <c r="I44" s="414"/>
      <c r="AE44" s="437"/>
      <c r="AF44" s="437"/>
      <c r="AG44" s="37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125"/>
      <c r="AU44" s="125"/>
      <c r="AV44" s="347"/>
      <c r="AW44" s="408"/>
      <c r="AX44" s="408"/>
      <c r="AY44" s="408"/>
      <c r="AZ44" s="408"/>
      <c r="BA44" s="408"/>
      <c r="BB44" s="408"/>
      <c r="BC44" s="408"/>
      <c r="BD44" s="408"/>
      <c r="BE44" s="408"/>
      <c r="BF44" s="557"/>
      <c r="BG44" s="557"/>
      <c r="BH44" s="408"/>
      <c r="BI44" s="557"/>
      <c r="BJ44" s="131"/>
      <c r="BK44" s="131"/>
    </row>
    <row r="45" spans="1:63" ht="14.45" customHeight="1">
      <c r="A45" s="493"/>
      <c r="B45" s="493"/>
      <c r="C45" s="495"/>
      <c r="D45" s="37"/>
      <c r="E45" s="268"/>
      <c r="F45" s="268"/>
      <c r="G45" s="268"/>
      <c r="H45" s="125"/>
      <c r="I45" s="414"/>
      <c r="AE45" s="437"/>
      <c r="AF45" s="437"/>
      <c r="AG45" s="37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37"/>
      <c r="AV45" s="347"/>
      <c r="AW45" s="408"/>
      <c r="AX45" s="408"/>
      <c r="AY45" s="408"/>
      <c r="AZ45" s="408"/>
      <c r="BA45" s="408"/>
      <c r="BB45" s="408"/>
      <c r="BC45" s="408"/>
      <c r="BD45" s="408"/>
      <c r="BE45" s="408"/>
      <c r="BF45" s="557"/>
      <c r="BG45" s="557"/>
      <c r="BH45" s="408"/>
      <c r="BI45" s="557"/>
      <c r="BJ45" s="131"/>
      <c r="BK45" s="131"/>
    </row>
    <row r="46" spans="1:63" ht="14.45" customHeight="1">
      <c r="E46" s="261"/>
      <c r="F46" s="261"/>
      <c r="G46" s="26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</row>
    <row r="47" spans="1:63" ht="14.45" customHeight="1"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</row>
    <row r="48" spans="1:63" ht="14.45" customHeight="1">
      <c r="A48" s="15"/>
      <c r="B48" s="15"/>
      <c r="C48" s="96"/>
      <c r="D48" s="96"/>
      <c r="E48" s="96"/>
      <c r="F48" s="96"/>
      <c r="G48" s="96"/>
      <c r="H48" s="96"/>
      <c r="AE48" s="14" t="s">
        <v>167</v>
      </c>
      <c r="AG48" s="14" t="s">
        <v>112</v>
      </c>
      <c r="AH48" s="260" t="s">
        <v>120</v>
      </c>
      <c r="AI48" s="350">
        <f>(AI21-AI22)/(K63/10)</f>
        <v>2.7586206896551744</v>
      </c>
      <c r="AJ48" s="292">
        <f t="shared" ref="AJ48:AS48" si="2">(AJ21-AJ22)/(L63/10)</f>
        <v>0.92592592592592626</v>
      </c>
      <c r="AK48" s="292">
        <f t="shared" si="2"/>
        <v>2.857142857142859</v>
      </c>
      <c r="AL48" s="292">
        <f t="shared" si="2"/>
        <v>3.5714285714285703</v>
      </c>
      <c r="AM48" s="292">
        <f t="shared" si="2"/>
        <v>5.9259259259259336</v>
      </c>
      <c r="AN48" s="292">
        <f t="shared" si="2"/>
        <v>7.4999999999999947</v>
      </c>
      <c r="AO48" s="292">
        <f t="shared" si="2"/>
        <v>-72.022471910112429</v>
      </c>
      <c r="AP48" s="292">
        <f t="shared" si="2"/>
        <v>-85.411764705882348</v>
      </c>
      <c r="AQ48" s="292">
        <f t="shared" si="2"/>
        <v>-97.469879518072162</v>
      </c>
      <c r="AR48" s="292">
        <f t="shared" si="2"/>
        <v>-128.97058823529417</v>
      </c>
      <c r="AS48" s="155">
        <f t="shared" si="2"/>
        <v>-161.20689655172421</v>
      </c>
      <c r="AT48" s="292">
        <f t="shared" ref="AT48:AY48" si="3">(AT21-AT22)/(V63/10)</f>
        <v>-186.41509433962275</v>
      </c>
      <c r="AU48" s="292">
        <f t="shared" si="3"/>
        <v>-250.97560975609704</v>
      </c>
      <c r="AV48" s="292">
        <f t="shared" si="3"/>
        <v>-377.5000000000004</v>
      </c>
      <c r="AW48" s="292">
        <f t="shared" si="3"/>
        <v>-469.56521739130494</v>
      </c>
      <c r="AX48" s="292">
        <f t="shared" si="3"/>
        <v>-610.00000000000091</v>
      </c>
      <c r="AY48" s="292">
        <f t="shared" si="3"/>
        <v>-416.66666666666623</v>
      </c>
    </row>
    <row r="49" spans="1:51" ht="14.45" customHeight="1">
      <c r="A49" s="96"/>
      <c r="D49" s="96"/>
      <c r="E49" s="96"/>
      <c r="F49" s="352"/>
      <c r="G49" s="96"/>
      <c r="H49" s="96"/>
      <c r="AG49" s="14" t="s">
        <v>113</v>
      </c>
      <c r="AH49" s="260" t="s">
        <v>120</v>
      </c>
      <c r="AI49" s="350">
        <f t="shared" ref="AI49:AR49" si="4">(AI21-AI23)/(K64/10)</f>
        <v>2.9508196721311482</v>
      </c>
      <c r="AJ49" s="292">
        <f t="shared" si="4"/>
        <v>0.16666666666666313</v>
      </c>
      <c r="AK49" s="292">
        <f t="shared" si="4"/>
        <v>0.7936507936507935</v>
      </c>
      <c r="AL49" s="292">
        <f t="shared" si="4"/>
        <v>1.0169491525423755</v>
      </c>
      <c r="AM49" s="292">
        <f t="shared" si="4"/>
        <v>1.0769230769230813</v>
      </c>
      <c r="AN49" s="292">
        <f t="shared" si="4"/>
        <v>2.0238095238095277</v>
      </c>
      <c r="AO49" s="292">
        <f t="shared" si="4"/>
        <v>-77.701149425287383</v>
      </c>
      <c r="AP49" s="292">
        <f t="shared" si="4"/>
        <v>-92.439024390243873</v>
      </c>
      <c r="AQ49" s="292">
        <f t="shared" si="4"/>
        <v>-112.43243243243235</v>
      </c>
      <c r="AR49" s="292">
        <f t="shared" si="4"/>
        <v>-136.06060606060618</v>
      </c>
      <c r="AS49" s="292">
        <f t="shared" ref="AS49:AY49" si="5">(AS21-AS23)/(U64/10)</f>
        <v>-176.29629629629611</v>
      </c>
      <c r="AT49" s="292">
        <f t="shared" si="5"/>
        <v>-226.36363636363677</v>
      </c>
      <c r="AU49" s="292">
        <f t="shared" si="5"/>
        <v>-265.38461538461502</v>
      </c>
      <c r="AV49" s="292">
        <f t="shared" si="5"/>
        <v>-355</v>
      </c>
      <c r="AW49" s="292">
        <f t="shared" si="5"/>
        <v>-404.444444444444</v>
      </c>
      <c r="AX49" s="292">
        <f t="shared" si="5"/>
        <v>-616.66666666666765</v>
      </c>
      <c r="AY49" s="292">
        <f t="shared" si="5"/>
        <v>-750</v>
      </c>
    </row>
    <row r="50" spans="1:51" ht="14.45" customHeight="1">
      <c r="A50" s="96"/>
      <c r="B50" s="96"/>
      <c r="C50" s="96"/>
      <c r="E50" s="96"/>
      <c r="F50" s="352"/>
      <c r="G50" s="96"/>
      <c r="H50" s="96"/>
      <c r="AH50" s="261"/>
      <c r="AI50" s="351"/>
      <c r="AJ50" s="292"/>
      <c r="AK50" s="292"/>
      <c r="AL50" s="96"/>
      <c r="AM50" s="292"/>
      <c r="AN50" s="292"/>
      <c r="AO50" s="292"/>
      <c r="AP50" s="154"/>
      <c r="AQ50" s="292"/>
      <c r="AR50" s="292"/>
      <c r="AS50" s="154"/>
      <c r="AT50" s="96"/>
    </row>
    <row r="51" spans="1:51" ht="14.45" customHeight="1">
      <c r="B51" s="96"/>
      <c r="C51" s="96"/>
      <c r="D51" s="96"/>
      <c r="E51" s="96"/>
      <c r="F51" s="352"/>
      <c r="G51" s="96"/>
      <c r="H51" s="96"/>
      <c r="AH51" s="260"/>
      <c r="AI51" s="266"/>
      <c r="AJ51" s="130"/>
      <c r="AK51" s="130"/>
      <c r="AL51" s="266"/>
      <c r="AM51" s="130"/>
      <c r="AN51" s="130"/>
      <c r="AO51" s="130"/>
      <c r="AP51" s="130"/>
      <c r="AQ51" s="130"/>
      <c r="AR51" s="130"/>
      <c r="AS51" s="130"/>
    </row>
    <row r="52" spans="1:51" ht="14.45" customHeight="1">
      <c r="B52" s="96"/>
      <c r="C52" s="96"/>
      <c r="D52" s="96"/>
      <c r="E52" s="96"/>
      <c r="F52" s="96"/>
      <c r="G52" s="96"/>
      <c r="H52" s="96"/>
      <c r="AH52" s="260"/>
      <c r="AI52" s="130"/>
      <c r="AJ52" s="246"/>
      <c r="AK52" s="130"/>
      <c r="AL52" s="266"/>
      <c r="AM52" s="130"/>
      <c r="AN52" s="130"/>
      <c r="AO52" s="130"/>
      <c r="AP52" s="130"/>
      <c r="AQ52" s="130"/>
      <c r="AR52" s="130"/>
      <c r="AS52" s="130"/>
    </row>
    <row r="53" spans="1:51" ht="14.45" customHeight="1">
      <c r="B53" s="96"/>
      <c r="C53" s="96"/>
      <c r="D53" s="96"/>
      <c r="E53" s="96"/>
      <c r="F53" s="96"/>
      <c r="AI53" s="124"/>
      <c r="AL53" s="246"/>
      <c r="AN53" s="130"/>
      <c r="AP53" s="130"/>
    </row>
    <row r="54" spans="1:51" ht="14.45" customHeight="1">
      <c r="F54" s="103"/>
      <c r="AI54" s="124"/>
    </row>
    <row r="55" spans="1:51" ht="14.45" customHeight="1">
      <c r="B55" s="104"/>
      <c r="AG55" s="261" t="s">
        <v>124</v>
      </c>
      <c r="AI55" s="124"/>
    </row>
    <row r="56" spans="1:51" ht="14.45" customHeight="1">
      <c r="A56" s="105"/>
      <c r="B56" s="105"/>
      <c r="E56" s="105"/>
      <c r="AG56" s="261" t="s">
        <v>125</v>
      </c>
      <c r="AI56" s="124"/>
    </row>
    <row r="57" spans="1:51" ht="14.45" customHeight="1">
      <c r="A57" s="105"/>
      <c r="B57" s="105"/>
      <c r="E57" s="105"/>
      <c r="N57" s="14" t="s">
        <v>149</v>
      </c>
      <c r="AI57" s="124"/>
    </row>
    <row r="58" spans="1:51" ht="14.45" customHeight="1">
      <c r="A58" s="105"/>
      <c r="AI58" s="124"/>
    </row>
    <row r="59" spans="1:51" ht="22.5" customHeight="1">
      <c r="B59" s="104"/>
      <c r="J59" s="529" t="s">
        <v>193</v>
      </c>
      <c r="V59" s="28"/>
      <c r="AI59" s="124"/>
    </row>
    <row r="60" spans="1:51" ht="14.45" customHeight="1">
      <c r="A60" s="96"/>
      <c r="J60" s="98"/>
      <c r="K60" s="193" t="s">
        <v>26</v>
      </c>
      <c r="L60" s="193" t="s">
        <v>27</v>
      </c>
      <c r="M60" s="193" t="s">
        <v>28</v>
      </c>
      <c r="N60" s="193" t="s">
        <v>29</v>
      </c>
      <c r="O60" s="193" t="s">
        <v>30</v>
      </c>
      <c r="P60" s="193" t="s">
        <v>31</v>
      </c>
      <c r="Q60" s="193" t="s">
        <v>32</v>
      </c>
      <c r="R60" s="193" t="s">
        <v>33</v>
      </c>
      <c r="S60" s="193" t="s">
        <v>34</v>
      </c>
      <c r="T60" s="120" t="s">
        <v>35</v>
      </c>
      <c r="U60" s="120" t="s">
        <v>168</v>
      </c>
      <c r="V60" s="120" t="s">
        <v>169</v>
      </c>
      <c r="W60" s="120" t="s">
        <v>171</v>
      </c>
      <c r="X60" s="120" t="s">
        <v>173</v>
      </c>
      <c r="Y60" s="120" t="s">
        <v>176</v>
      </c>
      <c r="Z60" s="120" t="s">
        <v>178</v>
      </c>
      <c r="AA60" s="430" t="s">
        <v>180</v>
      </c>
      <c r="AB60" s="61"/>
      <c r="AC60" s="62"/>
      <c r="AH60" s="124"/>
      <c r="AI60" s="124"/>
    </row>
    <row r="61" spans="1:51" ht="14.45" customHeight="1">
      <c r="A61" s="96"/>
      <c r="B61" s="1"/>
      <c r="C61" s="96"/>
      <c r="F61" s="106"/>
      <c r="J61" s="99"/>
      <c r="K61" s="182" t="s">
        <v>51</v>
      </c>
      <c r="L61" s="182" t="s">
        <v>52</v>
      </c>
      <c r="M61" s="182" t="s">
        <v>53</v>
      </c>
      <c r="N61" s="182" t="s">
        <v>54</v>
      </c>
      <c r="O61" s="182" t="s">
        <v>45</v>
      </c>
      <c r="P61" s="182" t="s">
        <v>55</v>
      </c>
      <c r="Q61" s="182" t="s">
        <v>56</v>
      </c>
      <c r="R61" s="182" t="s">
        <v>57</v>
      </c>
      <c r="S61" s="182" t="s">
        <v>58</v>
      </c>
      <c r="T61" s="197" t="s">
        <v>121</v>
      </c>
      <c r="U61" s="429" t="s">
        <v>175</v>
      </c>
      <c r="V61" s="197" t="s">
        <v>170</v>
      </c>
      <c r="W61" s="197" t="s">
        <v>172</v>
      </c>
      <c r="X61" s="197" t="s">
        <v>174</v>
      </c>
      <c r="Y61" s="197" t="s">
        <v>177</v>
      </c>
      <c r="Z61" s="197" t="s">
        <v>179</v>
      </c>
      <c r="AA61" s="431" t="s">
        <v>181</v>
      </c>
      <c r="AB61" s="432"/>
      <c r="AC61" s="295"/>
    </row>
    <row r="62" spans="1:51" ht="14.45" customHeight="1">
      <c r="A62" s="96"/>
      <c r="J62" s="194" t="s">
        <v>129</v>
      </c>
      <c r="K62" s="112">
        <f>AI21-AH21</f>
        <v>7.3000000000000007</v>
      </c>
      <c r="L62" s="113">
        <f t="shared" ref="K62:T64" si="6">AJ21-AI21</f>
        <v>4.2999999999999972</v>
      </c>
      <c r="M62" s="114">
        <f>AK21-AJ21</f>
        <v>6.7000000000000028</v>
      </c>
      <c r="N62" s="113">
        <f t="shared" si="6"/>
        <v>6</v>
      </c>
      <c r="O62" s="113">
        <f t="shared" si="6"/>
        <v>6.6000000000000014</v>
      </c>
      <c r="P62" s="113">
        <f t="shared" si="6"/>
        <v>9.3999999999999986</v>
      </c>
      <c r="Q62" s="114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232"/>
      <c r="AC62" s="297"/>
    </row>
    <row r="63" spans="1:51" ht="14.45" customHeight="1">
      <c r="J63" s="194" t="s">
        <v>64</v>
      </c>
      <c r="K63" s="112">
        <f>AI22-AH22</f>
        <v>5.8000000000000007</v>
      </c>
      <c r="L63" s="113">
        <f t="shared" si="6"/>
        <v>5.3999999999999986</v>
      </c>
      <c r="M63" s="114">
        <f t="shared" si="6"/>
        <v>5.6000000000000014</v>
      </c>
      <c r="N63" s="113">
        <f t="shared" si="6"/>
        <v>5.6000000000000014</v>
      </c>
      <c r="O63" s="113">
        <f t="shared" si="6"/>
        <v>5.3999999999999986</v>
      </c>
      <c r="P63" s="113">
        <f t="shared" si="6"/>
        <v>7.2000000000000028</v>
      </c>
      <c r="Q63" s="114">
        <f t="shared" si="6"/>
        <v>8.8999999999999915</v>
      </c>
      <c r="R63" s="112">
        <f t="shared" si="6"/>
        <v>8.5</v>
      </c>
      <c r="S63" s="112">
        <f t="shared" si="6"/>
        <v>8.3000000000000114</v>
      </c>
      <c r="T63" s="112">
        <f t="shared" si="6"/>
        <v>6.7999999999999972</v>
      </c>
      <c r="U63" s="112">
        <f t="shared" ref="U63:U64" si="7">AS22-AR22</f>
        <v>5.7999999999999972</v>
      </c>
      <c r="V63" s="112">
        <f t="shared" ref="V63:V64" si="8">AT22-AS22</f>
        <v>5.2999999999999972</v>
      </c>
      <c r="W63" s="112">
        <f t="shared" ref="W63:W64" si="9">AU22-AT22</f>
        <v>4.1000000000000085</v>
      </c>
      <c r="X63" s="112">
        <f t="shared" ref="X63:X64" si="10">AV22-AU22</f>
        <v>2.7999999999999972</v>
      </c>
      <c r="Y63" s="112">
        <f t="shared" ref="Y63:Y64" si="11">AW22-AV22</f>
        <v>2.2999999999999972</v>
      </c>
      <c r="Z63" s="112">
        <f t="shared" ref="Z63:Z64" si="12">AX22-AW22</f>
        <v>1.7999999999999972</v>
      </c>
      <c r="AA63" s="112">
        <f t="shared" ref="AA63:AA64" si="13">AY22-AX22</f>
        <v>2.7000000000000028</v>
      </c>
      <c r="AB63" s="232"/>
      <c r="AC63" s="297"/>
    </row>
    <row r="64" spans="1:51" ht="14.45" customHeight="1">
      <c r="A64" s="28"/>
      <c r="B64" s="28"/>
      <c r="J64" s="194" t="s">
        <v>65</v>
      </c>
      <c r="K64" s="112">
        <f t="shared" si="6"/>
        <v>6.1000000000000014</v>
      </c>
      <c r="L64" s="113">
        <f t="shared" si="6"/>
        <v>6</v>
      </c>
      <c r="M64" s="114">
        <f t="shared" si="6"/>
        <v>6.3000000000000007</v>
      </c>
      <c r="N64" s="113">
        <f t="shared" si="6"/>
        <v>5.8999999999999986</v>
      </c>
      <c r="O64" s="113">
        <f t="shared" si="6"/>
        <v>6.5</v>
      </c>
      <c r="P64" s="113">
        <f t="shared" si="6"/>
        <v>8.3999999999999986</v>
      </c>
      <c r="Q64" s="114">
        <f t="shared" si="6"/>
        <v>8.6999999999999957</v>
      </c>
      <c r="R64" s="112">
        <f t="shared" si="6"/>
        <v>8.2000000000000028</v>
      </c>
      <c r="S64" s="112">
        <f t="shared" si="6"/>
        <v>7.4000000000000057</v>
      </c>
      <c r="T64" s="112">
        <f t="shared" si="6"/>
        <v>6.5999999999999943</v>
      </c>
      <c r="U64" s="112">
        <f t="shared" si="7"/>
        <v>5.4000000000000057</v>
      </c>
      <c r="V64" s="112">
        <f t="shared" si="8"/>
        <v>4.3999999999999915</v>
      </c>
      <c r="W64" s="112">
        <f t="shared" si="9"/>
        <v>3.9000000000000057</v>
      </c>
      <c r="X64" s="112">
        <f t="shared" si="10"/>
        <v>3</v>
      </c>
      <c r="Y64" s="112">
        <f t="shared" si="11"/>
        <v>2.7000000000000028</v>
      </c>
      <c r="Z64" s="112">
        <f t="shared" si="12"/>
        <v>1.7999999999999972</v>
      </c>
      <c r="AA64" s="112">
        <f t="shared" si="13"/>
        <v>1.5</v>
      </c>
      <c r="AB64" s="232"/>
      <c r="AC64" s="297"/>
    </row>
    <row r="65" spans="9:30" ht="14.45" customHeight="1">
      <c r="J65" s="115" t="s">
        <v>66</v>
      </c>
      <c r="K65" s="116">
        <f t="shared" ref="K65:AA65" si="14">K62/K63*100</f>
        <v>125.86206896551724</v>
      </c>
      <c r="L65" s="117">
        <f t="shared" si="14"/>
        <v>79.629629629629591</v>
      </c>
      <c r="M65" s="117">
        <f t="shared" si="14"/>
        <v>119.64285714285717</v>
      </c>
      <c r="N65" s="117">
        <f t="shared" si="14"/>
        <v>107.14285714285711</v>
      </c>
      <c r="O65" s="117">
        <f t="shared" si="14"/>
        <v>122.22222222222227</v>
      </c>
      <c r="P65" s="117">
        <f t="shared" si="14"/>
        <v>130.55555555555549</v>
      </c>
      <c r="Q65" s="117">
        <f t="shared" si="14"/>
        <v>0</v>
      </c>
      <c r="R65" s="116">
        <f t="shared" si="14"/>
        <v>0</v>
      </c>
      <c r="S65" s="116">
        <f t="shared" si="14"/>
        <v>0</v>
      </c>
      <c r="T65" s="116">
        <f>T62/T63*100</f>
        <v>0</v>
      </c>
      <c r="U65" s="116">
        <f>U62/U63*100</f>
        <v>0</v>
      </c>
      <c r="V65" s="116">
        <f t="shared" si="14"/>
        <v>0</v>
      </c>
      <c r="W65" s="116">
        <f t="shared" si="14"/>
        <v>0</v>
      </c>
      <c r="X65" s="116">
        <f t="shared" si="14"/>
        <v>0</v>
      </c>
      <c r="Y65" s="116">
        <f t="shared" si="14"/>
        <v>0</v>
      </c>
      <c r="Z65" s="116">
        <f t="shared" si="14"/>
        <v>0</v>
      </c>
      <c r="AA65" s="116">
        <f t="shared" si="14"/>
        <v>0</v>
      </c>
      <c r="AB65" s="234"/>
      <c r="AC65" s="427"/>
    </row>
    <row r="66" spans="9:30" ht="14.45" customHeight="1">
      <c r="J66" s="115" t="s">
        <v>67</v>
      </c>
      <c r="K66" s="116">
        <f t="shared" ref="K66:AA66" si="15">K62/K64*100</f>
        <v>119.67213114754097</v>
      </c>
      <c r="L66" s="117">
        <f t="shared" si="15"/>
        <v>71.666666666666629</v>
      </c>
      <c r="M66" s="117">
        <f t="shared" si="15"/>
        <v>106.3492063492064</v>
      </c>
      <c r="N66" s="117">
        <f t="shared" si="15"/>
        <v>101.6949152542373</v>
      </c>
      <c r="O66" s="117">
        <f t="shared" si="15"/>
        <v>101.53846153846156</v>
      </c>
      <c r="P66" s="117">
        <f t="shared" si="15"/>
        <v>111.90476190476191</v>
      </c>
      <c r="Q66" s="117">
        <f t="shared" si="15"/>
        <v>0</v>
      </c>
      <c r="R66" s="116">
        <f t="shared" si="15"/>
        <v>0</v>
      </c>
      <c r="S66" s="116">
        <f t="shared" si="15"/>
        <v>0</v>
      </c>
      <c r="T66" s="116">
        <f t="shared" si="15"/>
        <v>0</v>
      </c>
      <c r="U66" s="116">
        <f t="shared" si="15"/>
        <v>0</v>
      </c>
      <c r="V66" s="116">
        <f t="shared" si="15"/>
        <v>0</v>
      </c>
      <c r="W66" s="116">
        <f t="shared" si="15"/>
        <v>0</v>
      </c>
      <c r="X66" s="116">
        <f t="shared" si="15"/>
        <v>0</v>
      </c>
      <c r="Y66" s="116">
        <f t="shared" si="15"/>
        <v>0</v>
      </c>
      <c r="Z66" s="116">
        <f t="shared" si="15"/>
        <v>0</v>
      </c>
      <c r="AA66" s="116">
        <f t="shared" si="15"/>
        <v>0</v>
      </c>
      <c r="AB66" s="234"/>
      <c r="AC66" s="427"/>
    </row>
    <row r="67" spans="9:30">
      <c r="L67" s="96"/>
      <c r="M67" s="96"/>
      <c r="N67" s="96"/>
      <c r="O67" s="96"/>
      <c r="P67" s="96"/>
      <c r="Q67" s="96"/>
      <c r="S67" s="28"/>
      <c r="V67" s="28"/>
      <c r="W67" s="28"/>
      <c r="X67" s="131"/>
      <c r="Y67" s="131"/>
      <c r="Z67" s="131"/>
      <c r="AA67" s="131"/>
      <c r="AB67" s="131"/>
      <c r="AC67" s="28"/>
      <c r="AD67" s="28"/>
    </row>
    <row r="68" spans="9:30" ht="14.25">
      <c r="L68" s="129" t="s">
        <v>154</v>
      </c>
      <c r="M68" s="416"/>
      <c r="N68" s="416" t="s">
        <v>227</v>
      </c>
      <c r="O68" s="129"/>
      <c r="P68" s="129"/>
      <c r="Q68" s="220"/>
      <c r="V68" s="28"/>
      <c r="W68" s="28"/>
      <c r="X68" s="428"/>
      <c r="Y68" s="220"/>
      <c r="Z68" s="220"/>
      <c r="AA68" s="303"/>
      <c r="AB68" s="220"/>
      <c r="AC68" s="28"/>
      <c r="AD68" s="28"/>
    </row>
    <row r="69" spans="9:30" ht="14.25">
      <c r="L69" s="119"/>
      <c r="M69" s="119"/>
      <c r="N69" s="119"/>
      <c r="O69" s="119"/>
      <c r="P69" s="96"/>
      <c r="Q69" s="131"/>
      <c r="V69" s="28"/>
      <c r="W69" s="28"/>
      <c r="X69" s="303"/>
      <c r="Y69" s="303"/>
      <c r="Z69" s="303"/>
      <c r="AA69" s="303"/>
      <c r="AB69" s="131"/>
      <c r="AC69" s="28"/>
      <c r="AD69" s="37"/>
    </row>
    <row r="70" spans="9:30" ht="14.25">
      <c r="L70" s="221" t="s">
        <v>67</v>
      </c>
      <c r="M70" s="416"/>
      <c r="N70" s="416" t="s">
        <v>224</v>
      </c>
      <c r="O70" s="129"/>
      <c r="P70" s="416"/>
      <c r="Q70" s="220"/>
      <c r="V70" s="28"/>
      <c r="W70" s="28"/>
      <c r="X70" s="428"/>
      <c r="Y70" s="220"/>
      <c r="Z70" s="220"/>
      <c r="AA70" s="303"/>
      <c r="AB70" s="220"/>
      <c r="AC70" s="37"/>
      <c r="AD70" s="37"/>
    </row>
    <row r="71" spans="9:30">
      <c r="AC71" s="37"/>
      <c r="AD71" s="37"/>
    </row>
    <row r="72" spans="9:30"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AC72" s="28"/>
      <c r="AD72" s="28"/>
    </row>
    <row r="73" spans="9:30">
      <c r="I73" s="28"/>
      <c r="J73" s="28"/>
      <c r="K73" s="293"/>
      <c r="L73" s="293"/>
      <c r="M73" s="293"/>
      <c r="N73" s="293"/>
      <c r="O73" s="293"/>
      <c r="P73" s="293"/>
      <c r="Q73" s="293"/>
      <c r="R73" s="293"/>
      <c r="S73" s="293"/>
      <c r="T73" s="62"/>
      <c r="U73" s="62"/>
      <c r="V73" s="28"/>
      <c r="W73" s="28"/>
      <c r="AA73" s="130"/>
      <c r="AC73" s="28"/>
      <c r="AD73" s="28"/>
    </row>
    <row r="74" spans="9:30">
      <c r="I74" s="28"/>
      <c r="J74" s="28"/>
      <c r="K74" s="294"/>
      <c r="L74" s="294"/>
      <c r="M74" s="294"/>
      <c r="N74" s="294"/>
      <c r="O74" s="294"/>
      <c r="P74" s="294"/>
      <c r="Q74" s="294"/>
      <c r="R74" s="294"/>
      <c r="S74" s="294"/>
      <c r="T74" s="295"/>
      <c r="U74" s="295"/>
      <c r="V74" s="28"/>
      <c r="W74" s="28"/>
      <c r="AA74" s="130"/>
    </row>
    <row r="75" spans="9:30">
      <c r="I75" s="28"/>
      <c r="J75" s="296"/>
      <c r="K75" s="297"/>
      <c r="L75" s="279"/>
      <c r="M75" s="298"/>
      <c r="N75" s="279"/>
      <c r="O75" s="279"/>
      <c r="P75" s="279"/>
      <c r="Q75" s="298"/>
      <c r="R75" s="297"/>
      <c r="S75" s="297"/>
      <c r="T75" s="297"/>
      <c r="U75" s="297"/>
      <c r="V75" s="28"/>
      <c r="W75" s="28"/>
    </row>
    <row r="76" spans="9:30"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9:30"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9:30"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4"/>
  <printOptions horizontalCentered="1"/>
  <pageMargins left="0.59055118110236227" right="0.59055118110236227" top="0.78740157480314965" bottom="0.78740157480314965" header="0.51181102362204722" footer="0.51181102362204722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view="pageBreakPreview" zoomScaleNormal="115" zoomScaleSheetLayoutView="100" workbookViewId="0">
      <selection activeCell="R25" sqref="R25:AC25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586" t="s">
        <v>207</v>
      </c>
      <c r="B1" s="586"/>
      <c r="C1" s="586"/>
      <c r="D1" s="586"/>
      <c r="E1" s="586"/>
      <c r="F1" s="586"/>
      <c r="G1" s="586"/>
      <c r="H1" s="586"/>
      <c r="I1" s="586"/>
      <c r="J1" s="586"/>
      <c r="AQ1" s="1" t="s">
        <v>126</v>
      </c>
    </row>
    <row r="2" spans="1:67">
      <c r="A2" s="28"/>
      <c r="B2" s="28"/>
      <c r="C2" s="28"/>
      <c r="D2" s="28"/>
      <c r="E2" s="28"/>
      <c r="F2" s="28"/>
      <c r="G2" s="28"/>
      <c r="H2" s="28"/>
      <c r="I2" s="28"/>
      <c r="J2" s="28"/>
      <c r="AK2" s="30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7">
      <c r="A3" s="3"/>
      <c r="B3" s="4"/>
      <c r="C3" s="4"/>
      <c r="D3" s="171" t="s">
        <v>4</v>
      </c>
      <c r="E3" s="30"/>
      <c r="F3" s="171" t="s">
        <v>5</v>
      </c>
      <c r="G3" s="30"/>
      <c r="H3" s="171" t="s">
        <v>6</v>
      </c>
      <c r="I3" s="30"/>
      <c r="J3" s="236" t="s">
        <v>13</v>
      </c>
      <c r="AF3" s="3"/>
      <c r="AG3" s="4"/>
      <c r="AH3" s="4"/>
      <c r="AI3" s="171" t="s">
        <v>4</v>
      </c>
      <c r="AJ3" s="30"/>
      <c r="AK3" s="171" t="s">
        <v>5</v>
      </c>
      <c r="AL3" s="30"/>
      <c r="AM3" s="171" t="s">
        <v>6</v>
      </c>
      <c r="AN3" s="30"/>
      <c r="AO3" s="171" t="s">
        <v>7</v>
      </c>
      <c r="AP3" s="30"/>
      <c r="AQ3" s="171" t="s">
        <v>8</v>
      </c>
      <c r="AR3" s="30"/>
      <c r="AS3" s="171" t="s">
        <v>9</v>
      </c>
      <c r="AT3" s="30"/>
      <c r="AU3" s="171" t="s">
        <v>10</v>
      </c>
      <c r="AV3" s="30"/>
      <c r="AW3" s="171" t="s">
        <v>11</v>
      </c>
      <c r="AX3" s="30"/>
      <c r="AY3" s="171" t="s">
        <v>12</v>
      </c>
      <c r="AZ3" s="30"/>
      <c r="BA3" s="171" t="s">
        <v>81</v>
      </c>
      <c r="BB3" s="30"/>
      <c r="BC3" s="171" t="s">
        <v>82</v>
      </c>
      <c r="BD3" s="30"/>
      <c r="BE3" s="171" t="s">
        <v>83</v>
      </c>
      <c r="BF3" s="30"/>
      <c r="BG3" s="171" t="s">
        <v>78</v>
      </c>
      <c r="BH3" s="30"/>
      <c r="BI3" s="171" t="s">
        <v>79</v>
      </c>
      <c r="BJ3" s="30"/>
      <c r="BK3" s="171" t="s">
        <v>80</v>
      </c>
      <c r="BL3" s="38"/>
    </row>
    <row r="4" spans="1:67">
      <c r="A4" s="5"/>
      <c r="B4" s="6"/>
      <c r="C4" s="6"/>
      <c r="D4" s="185" t="s">
        <v>84</v>
      </c>
      <c r="E4" s="187" t="s">
        <v>85</v>
      </c>
      <c r="F4" s="185" t="s">
        <v>84</v>
      </c>
      <c r="G4" s="186" t="s">
        <v>85</v>
      </c>
      <c r="H4" s="187" t="s">
        <v>84</v>
      </c>
      <c r="I4" s="198" t="s">
        <v>85</v>
      </c>
      <c r="J4" s="82"/>
      <c r="AF4" s="5"/>
      <c r="AG4" s="6"/>
      <c r="AH4" s="6"/>
      <c r="AI4" s="186" t="s">
        <v>84</v>
      </c>
      <c r="AJ4" s="187" t="s">
        <v>85</v>
      </c>
      <c r="AK4" s="174" t="s">
        <v>84</v>
      </c>
      <c r="AL4" s="172" t="s">
        <v>85</v>
      </c>
      <c r="AM4" s="187" t="s">
        <v>84</v>
      </c>
      <c r="AN4" s="199" t="s">
        <v>85</v>
      </c>
      <c r="AO4" s="186" t="s">
        <v>84</v>
      </c>
      <c r="AP4" s="187" t="s">
        <v>85</v>
      </c>
      <c r="AQ4" s="187" t="s">
        <v>84</v>
      </c>
      <c r="AR4" s="199" t="s">
        <v>85</v>
      </c>
      <c r="AS4" s="186" t="s">
        <v>84</v>
      </c>
      <c r="AT4" s="187" t="s">
        <v>85</v>
      </c>
      <c r="AU4" s="187" t="s">
        <v>84</v>
      </c>
      <c r="AV4" s="198" t="s">
        <v>85</v>
      </c>
      <c r="AW4" s="185" t="s">
        <v>84</v>
      </c>
      <c r="AX4" s="186" t="s">
        <v>85</v>
      </c>
      <c r="AY4" s="187" t="s">
        <v>84</v>
      </c>
      <c r="AZ4" s="199" t="s">
        <v>85</v>
      </c>
      <c r="BA4" s="185" t="s">
        <v>84</v>
      </c>
      <c r="BB4" s="187" t="s">
        <v>85</v>
      </c>
      <c r="BC4" s="185" t="s">
        <v>84</v>
      </c>
      <c r="BD4" s="186" t="s">
        <v>85</v>
      </c>
      <c r="BE4" s="173" t="s">
        <v>84</v>
      </c>
      <c r="BF4" s="286" t="s">
        <v>85</v>
      </c>
      <c r="BG4" s="185" t="s">
        <v>84</v>
      </c>
      <c r="BH4" s="187" t="s">
        <v>85</v>
      </c>
      <c r="BI4" s="185" t="s">
        <v>84</v>
      </c>
      <c r="BJ4" s="186" t="s">
        <v>85</v>
      </c>
      <c r="BK4" s="187" t="s">
        <v>84</v>
      </c>
      <c r="BL4" s="198" t="s">
        <v>85</v>
      </c>
    </row>
    <row r="5" spans="1:67" ht="14.25">
      <c r="A5" s="8"/>
      <c r="B5" s="8"/>
      <c r="C5" s="189" t="s">
        <v>86</v>
      </c>
      <c r="D5" s="86">
        <v>28.1</v>
      </c>
      <c r="E5" s="86">
        <v>24.8</v>
      </c>
      <c r="F5" s="86">
        <v>36.200000000000003</v>
      </c>
      <c r="G5" s="86">
        <v>29.5</v>
      </c>
      <c r="H5" s="86">
        <v>47.9</v>
      </c>
      <c r="I5" s="86">
        <v>37.1</v>
      </c>
      <c r="J5" s="249"/>
      <c r="AF5" s="8"/>
      <c r="AG5" s="8"/>
      <c r="AH5" s="189" t="s">
        <v>86</v>
      </c>
      <c r="AI5" s="83">
        <v>28.1</v>
      </c>
      <c r="AJ5" s="83">
        <v>24.8</v>
      </c>
      <c r="AK5" s="86">
        <v>36.200000000000003</v>
      </c>
      <c r="AL5" s="86">
        <v>29.5</v>
      </c>
      <c r="AM5" s="300">
        <v>47.9</v>
      </c>
      <c r="AN5" s="300">
        <v>37.1</v>
      </c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67" ht="14.25">
      <c r="A6" s="8"/>
      <c r="B6" s="8"/>
      <c r="C6" s="191" t="s">
        <v>87</v>
      </c>
      <c r="D6" s="141">
        <v>31.3</v>
      </c>
      <c r="E6" s="141">
        <v>26.5</v>
      </c>
      <c r="F6" s="141">
        <v>42.1</v>
      </c>
      <c r="G6" s="141">
        <v>32.9</v>
      </c>
      <c r="H6" s="141">
        <v>49.8</v>
      </c>
      <c r="I6" s="141">
        <v>37.6</v>
      </c>
      <c r="J6" s="250"/>
      <c r="AF6" s="8"/>
      <c r="AG6" s="8"/>
      <c r="AH6" s="191" t="s">
        <v>87</v>
      </c>
      <c r="AI6" s="451">
        <v>31.3</v>
      </c>
      <c r="AJ6" s="451">
        <v>26.5</v>
      </c>
      <c r="AK6" s="452">
        <v>42.1</v>
      </c>
      <c r="AL6" s="452">
        <v>32.9</v>
      </c>
      <c r="AM6" s="453">
        <v>49.8</v>
      </c>
      <c r="AN6" s="453">
        <v>37.6</v>
      </c>
      <c r="AO6" s="452">
        <v>56</v>
      </c>
      <c r="AP6" s="452">
        <v>43.3</v>
      </c>
      <c r="AQ6" s="452">
        <v>60.5</v>
      </c>
      <c r="AR6" s="452">
        <v>48</v>
      </c>
      <c r="AS6" s="452">
        <v>64.7</v>
      </c>
      <c r="AT6" s="452">
        <v>52.1</v>
      </c>
      <c r="AU6" s="452">
        <v>67.8</v>
      </c>
      <c r="AV6" s="452">
        <v>54.2</v>
      </c>
      <c r="AW6" s="452">
        <v>68.5</v>
      </c>
      <c r="AX6" s="452">
        <v>55</v>
      </c>
      <c r="AY6" s="452">
        <v>69.900000000000006</v>
      </c>
      <c r="AZ6" s="452">
        <v>56.5</v>
      </c>
      <c r="BA6" s="452">
        <v>72.400000000000006</v>
      </c>
      <c r="BB6" s="452">
        <v>57.8</v>
      </c>
      <c r="BC6" s="452">
        <v>73.7</v>
      </c>
      <c r="BD6" s="452">
        <v>59.2</v>
      </c>
      <c r="BE6" s="452">
        <v>76.900000000000006</v>
      </c>
      <c r="BF6" s="452">
        <v>62</v>
      </c>
      <c r="BG6" s="452">
        <v>80</v>
      </c>
      <c r="BH6" s="452">
        <v>63.8</v>
      </c>
      <c r="BI6" s="452">
        <v>85.5</v>
      </c>
      <c r="BJ6" s="452">
        <v>64.3</v>
      </c>
      <c r="BK6" s="452">
        <v>84.4</v>
      </c>
      <c r="BL6" s="452">
        <v>58.4</v>
      </c>
    </row>
    <row r="7" spans="1:67" ht="14.25">
      <c r="A7" s="8"/>
      <c r="B7" s="8" t="s">
        <v>88</v>
      </c>
      <c r="C7" s="195" t="s">
        <v>89</v>
      </c>
      <c r="D7" s="392">
        <v>28.8</v>
      </c>
      <c r="E7" s="392">
        <v>24.7</v>
      </c>
      <c r="F7" s="392">
        <v>37.700000000000003</v>
      </c>
      <c r="G7" s="392">
        <v>29.9</v>
      </c>
      <c r="H7" s="392">
        <v>46.4</v>
      </c>
      <c r="I7" s="392">
        <v>35.6</v>
      </c>
      <c r="J7" s="251"/>
      <c r="AF7" s="8"/>
      <c r="AG7" s="8" t="s">
        <v>88</v>
      </c>
      <c r="AH7" s="195" t="s">
        <v>89</v>
      </c>
      <c r="AI7" s="465">
        <v>28.8</v>
      </c>
      <c r="AJ7" s="465">
        <v>24.7</v>
      </c>
      <c r="AK7" s="465">
        <v>37.700000000000003</v>
      </c>
      <c r="AL7" s="465">
        <v>29.9</v>
      </c>
      <c r="AM7" s="465">
        <v>46.4</v>
      </c>
      <c r="AN7" s="465">
        <v>35.6</v>
      </c>
      <c r="AO7" s="454">
        <v>53.3</v>
      </c>
      <c r="AP7" s="466">
        <v>40.700000000000003</v>
      </c>
      <c r="AQ7" s="467">
        <v>58.8</v>
      </c>
      <c r="AR7" s="467">
        <v>45.8</v>
      </c>
      <c r="AS7" s="466">
        <v>63.9</v>
      </c>
      <c r="AT7" s="466">
        <v>50.2</v>
      </c>
      <c r="AU7" s="467">
        <v>66.099999999999994</v>
      </c>
      <c r="AV7" s="467">
        <v>52.3</v>
      </c>
      <c r="AW7" s="467">
        <v>68.3</v>
      </c>
      <c r="AX7" s="467">
        <v>54.1</v>
      </c>
      <c r="AY7" s="466">
        <v>69.900000000000006</v>
      </c>
      <c r="AZ7" s="466">
        <v>55.7</v>
      </c>
      <c r="BA7" s="467">
        <v>72.099999999999994</v>
      </c>
      <c r="BB7" s="467">
        <v>57.1</v>
      </c>
      <c r="BC7" s="467">
        <v>74.3</v>
      </c>
      <c r="BD7" s="467">
        <v>58.2</v>
      </c>
      <c r="BE7" s="467">
        <v>77.5</v>
      </c>
      <c r="BF7" s="467">
        <v>60.1</v>
      </c>
      <c r="BG7" s="467">
        <v>80.400000000000006</v>
      </c>
      <c r="BH7" s="467">
        <v>62.2</v>
      </c>
      <c r="BI7" s="467">
        <v>84.9</v>
      </c>
      <c r="BJ7" s="467">
        <v>64.099999999999994</v>
      </c>
      <c r="BK7" s="467">
        <v>88.2</v>
      </c>
      <c r="BL7" s="467">
        <v>63.9</v>
      </c>
    </row>
    <row r="8" spans="1:67">
      <c r="A8" s="79"/>
      <c r="B8" s="8"/>
      <c r="C8" s="77" t="s">
        <v>21</v>
      </c>
      <c r="D8" s="84">
        <v>90</v>
      </c>
      <c r="E8" s="84">
        <v>94</v>
      </c>
      <c r="F8" s="84">
        <v>86</v>
      </c>
      <c r="G8" s="84">
        <v>90</v>
      </c>
      <c r="H8" s="84">
        <v>96</v>
      </c>
      <c r="I8" s="84">
        <v>99</v>
      </c>
      <c r="J8" s="252"/>
      <c r="AF8" s="79"/>
      <c r="AG8" s="8"/>
      <c r="AH8" s="77" t="s">
        <v>21</v>
      </c>
      <c r="AI8" s="84">
        <f>ROUND(AI5/AI6*100,0)</f>
        <v>90</v>
      </c>
      <c r="AJ8" s="84">
        <f t="shared" ref="AJ8:BL8" si="0">ROUND(AJ5/AJ6*100,0)</f>
        <v>94</v>
      </c>
      <c r="AK8" s="84">
        <f t="shared" si="0"/>
        <v>86</v>
      </c>
      <c r="AL8" s="84">
        <f t="shared" si="0"/>
        <v>90</v>
      </c>
      <c r="AM8" s="84">
        <f t="shared" si="0"/>
        <v>96</v>
      </c>
      <c r="AN8" s="84">
        <f t="shared" si="0"/>
        <v>99</v>
      </c>
      <c r="AO8" s="166">
        <f t="shared" si="0"/>
        <v>0</v>
      </c>
      <c r="AP8" s="166">
        <f t="shared" si="0"/>
        <v>0</v>
      </c>
      <c r="AQ8" s="84">
        <f t="shared" si="0"/>
        <v>0</v>
      </c>
      <c r="AR8" s="84">
        <f t="shared" si="0"/>
        <v>0</v>
      </c>
      <c r="AS8" s="166">
        <f t="shared" si="0"/>
        <v>0</v>
      </c>
      <c r="AT8" s="166">
        <f t="shared" si="0"/>
        <v>0</v>
      </c>
      <c r="AU8" s="84">
        <f t="shared" si="0"/>
        <v>0</v>
      </c>
      <c r="AV8" s="84">
        <f t="shared" si="0"/>
        <v>0</v>
      </c>
      <c r="AW8" s="84">
        <f t="shared" si="0"/>
        <v>0</v>
      </c>
      <c r="AX8" s="84">
        <f t="shared" si="0"/>
        <v>0</v>
      </c>
      <c r="AY8" s="166">
        <f>ROUND(AY5/AY6*100,0)</f>
        <v>0</v>
      </c>
      <c r="AZ8" s="166">
        <f>ROUND(AZ5/AZ6*100,0)</f>
        <v>0</v>
      </c>
      <c r="BA8" s="84">
        <f t="shared" si="0"/>
        <v>0</v>
      </c>
      <c r="BB8" s="84">
        <f t="shared" si="0"/>
        <v>0</v>
      </c>
      <c r="BC8" s="84">
        <f t="shared" si="0"/>
        <v>0</v>
      </c>
      <c r="BD8" s="84">
        <f t="shared" si="0"/>
        <v>0</v>
      </c>
      <c r="BE8" s="84">
        <f t="shared" si="0"/>
        <v>0</v>
      </c>
      <c r="BF8" s="84">
        <f t="shared" si="0"/>
        <v>0</v>
      </c>
      <c r="BG8" s="84">
        <f t="shared" si="0"/>
        <v>0</v>
      </c>
      <c r="BH8" s="84">
        <f t="shared" si="0"/>
        <v>0</v>
      </c>
      <c r="BI8" s="84">
        <f t="shared" si="0"/>
        <v>0</v>
      </c>
      <c r="BJ8" s="84">
        <f t="shared" si="0"/>
        <v>0</v>
      </c>
      <c r="BK8" s="84">
        <f>ROUND(BK5/BK6*100,0)</f>
        <v>0</v>
      </c>
      <c r="BL8" s="84">
        <f t="shared" si="0"/>
        <v>0</v>
      </c>
    </row>
    <row r="9" spans="1:67">
      <c r="A9" s="8"/>
      <c r="B9" s="355"/>
      <c r="C9" s="78" t="s">
        <v>22</v>
      </c>
      <c r="D9" s="85">
        <v>98</v>
      </c>
      <c r="E9" s="85">
        <v>100</v>
      </c>
      <c r="F9" s="85">
        <v>96</v>
      </c>
      <c r="G9" s="85">
        <v>99</v>
      </c>
      <c r="H9" s="85">
        <v>103</v>
      </c>
      <c r="I9" s="85">
        <v>104</v>
      </c>
      <c r="J9" s="251"/>
      <c r="AF9" s="8"/>
      <c r="AG9" s="307"/>
      <c r="AH9" s="78" t="s">
        <v>22</v>
      </c>
      <c r="AI9" s="85">
        <f>ROUND(AI5/AI7*100,0)</f>
        <v>98</v>
      </c>
      <c r="AJ9" s="85">
        <f t="shared" ref="AJ9:BL9" si="1">ROUND(AJ5/AJ7*100,0)</f>
        <v>100</v>
      </c>
      <c r="AK9" s="85">
        <f t="shared" si="1"/>
        <v>96</v>
      </c>
      <c r="AL9" s="85">
        <f t="shared" si="1"/>
        <v>99</v>
      </c>
      <c r="AM9" s="85">
        <f t="shared" si="1"/>
        <v>103</v>
      </c>
      <c r="AN9" s="85">
        <f t="shared" si="1"/>
        <v>104</v>
      </c>
      <c r="AO9" s="123">
        <f t="shared" si="1"/>
        <v>0</v>
      </c>
      <c r="AP9" s="123">
        <f t="shared" si="1"/>
        <v>0</v>
      </c>
      <c r="AQ9" s="85">
        <f t="shared" si="1"/>
        <v>0</v>
      </c>
      <c r="AR9" s="85">
        <f t="shared" si="1"/>
        <v>0</v>
      </c>
      <c r="AS9" s="123">
        <f t="shared" si="1"/>
        <v>0</v>
      </c>
      <c r="AT9" s="123">
        <f t="shared" si="1"/>
        <v>0</v>
      </c>
      <c r="AU9" s="85">
        <f t="shared" si="1"/>
        <v>0</v>
      </c>
      <c r="AV9" s="85">
        <f t="shared" si="1"/>
        <v>0</v>
      </c>
      <c r="AW9" s="85">
        <f t="shared" si="1"/>
        <v>0</v>
      </c>
      <c r="AX9" s="85">
        <f t="shared" si="1"/>
        <v>0</v>
      </c>
      <c r="AY9" s="123">
        <f>ROUND(AY5/AY7*100,0)</f>
        <v>0</v>
      </c>
      <c r="AZ9" s="123">
        <f>ROUND(AZ5/AZ7*100,0)</f>
        <v>0</v>
      </c>
      <c r="BA9" s="85">
        <f t="shared" si="1"/>
        <v>0</v>
      </c>
      <c r="BB9" s="85">
        <f t="shared" si="1"/>
        <v>0</v>
      </c>
      <c r="BC9" s="85">
        <f t="shared" si="1"/>
        <v>0</v>
      </c>
      <c r="BD9" s="85">
        <f t="shared" si="1"/>
        <v>0</v>
      </c>
      <c r="BE9" s="85">
        <f t="shared" si="1"/>
        <v>0</v>
      </c>
      <c r="BF9" s="85">
        <f t="shared" si="1"/>
        <v>0</v>
      </c>
      <c r="BG9" s="85">
        <f t="shared" si="1"/>
        <v>0</v>
      </c>
      <c r="BH9" s="85">
        <f t="shared" si="1"/>
        <v>0</v>
      </c>
      <c r="BI9" s="85">
        <f t="shared" si="1"/>
        <v>0</v>
      </c>
      <c r="BJ9" s="85">
        <f t="shared" si="1"/>
        <v>0</v>
      </c>
      <c r="BK9" s="85">
        <f t="shared" si="1"/>
        <v>0</v>
      </c>
      <c r="BL9" s="85">
        <f t="shared" si="1"/>
        <v>0</v>
      </c>
    </row>
    <row r="10" spans="1:67" ht="14.25">
      <c r="A10" s="8"/>
      <c r="B10" s="8"/>
      <c r="C10" s="188" t="s">
        <v>86</v>
      </c>
      <c r="D10" s="86">
        <v>29</v>
      </c>
      <c r="E10" s="86">
        <v>24.9</v>
      </c>
      <c r="F10" s="86">
        <v>38</v>
      </c>
      <c r="G10" s="86">
        <v>30.7</v>
      </c>
      <c r="H10" s="86">
        <v>48.3</v>
      </c>
      <c r="I10" s="86">
        <v>37</v>
      </c>
      <c r="J10" s="249"/>
      <c r="AF10" s="8"/>
      <c r="AG10" s="8"/>
      <c r="AH10" s="189" t="s">
        <v>86</v>
      </c>
      <c r="AI10" s="86">
        <v>29</v>
      </c>
      <c r="AJ10" s="86">
        <v>24.9</v>
      </c>
      <c r="AK10" s="86">
        <v>38</v>
      </c>
      <c r="AL10" s="86">
        <v>30.7</v>
      </c>
      <c r="AM10" s="86">
        <v>48.3</v>
      </c>
      <c r="AN10" s="86">
        <v>37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67" ht="14.25">
      <c r="A11" s="8"/>
      <c r="B11" s="8"/>
      <c r="C11" s="190" t="s">
        <v>87</v>
      </c>
      <c r="D11" s="141">
        <v>31.2</v>
      </c>
      <c r="E11" s="141">
        <v>26.2</v>
      </c>
      <c r="F11" s="141">
        <v>40.200000000000003</v>
      </c>
      <c r="G11" s="141">
        <v>32.200000000000003</v>
      </c>
      <c r="H11" s="141">
        <v>48.8</v>
      </c>
      <c r="I11" s="141">
        <v>38.1</v>
      </c>
      <c r="J11" s="250"/>
      <c r="AF11" s="8"/>
      <c r="AG11" s="8"/>
      <c r="AH11" s="191" t="s">
        <v>87</v>
      </c>
      <c r="AI11" s="452">
        <v>31.2</v>
      </c>
      <c r="AJ11" s="452">
        <v>26.2</v>
      </c>
      <c r="AK11" s="452">
        <v>40.200000000000003</v>
      </c>
      <c r="AL11" s="452">
        <v>32.200000000000003</v>
      </c>
      <c r="AM11" s="452">
        <v>48.8</v>
      </c>
      <c r="AN11" s="452">
        <v>38.1</v>
      </c>
      <c r="AO11" s="452">
        <v>56</v>
      </c>
      <c r="AP11" s="452">
        <v>43.9</v>
      </c>
      <c r="AQ11" s="452">
        <v>61.5</v>
      </c>
      <c r="AR11" s="452">
        <v>49</v>
      </c>
      <c r="AS11" s="452">
        <v>66.400000000000006</v>
      </c>
      <c r="AT11" s="452">
        <v>52.9</v>
      </c>
      <c r="AU11" s="452">
        <v>69.099999999999994</v>
      </c>
      <c r="AV11" s="452">
        <v>54</v>
      </c>
      <c r="AW11" s="452">
        <v>71.099999999999994</v>
      </c>
      <c r="AX11" s="452">
        <v>55.9</v>
      </c>
      <c r="AY11" s="452">
        <v>73</v>
      </c>
      <c r="AZ11" s="452">
        <v>57.2</v>
      </c>
      <c r="BA11" s="452">
        <v>73.5</v>
      </c>
      <c r="BB11" s="452">
        <v>58.5</v>
      </c>
      <c r="BC11" s="452">
        <v>75.7</v>
      </c>
      <c r="BD11" s="452">
        <v>58.7</v>
      </c>
      <c r="BE11" s="452">
        <v>80.599999999999994</v>
      </c>
      <c r="BF11" s="452">
        <v>61.2</v>
      </c>
      <c r="BG11" s="452">
        <v>84</v>
      </c>
      <c r="BH11" s="452">
        <v>62.7</v>
      </c>
      <c r="BI11" s="452">
        <v>87.7</v>
      </c>
      <c r="BJ11" s="452">
        <v>66.099999999999994</v>
      </c>
      <c r="BK11" s="452">
        <v>90.8</v>
      </c>
      <c r="BL11" s="452">
        <v>66.5</v>
      </c>
    </row>
    <row r="12" spans="1:67" ht="14.25">
      <c r="A12" s="8" t="s">
        <v>90</v>
      </c>
      <c r="B12" s="8" t="s">
        <v>91</v>
      </c>
      <c r="C12" s="192" t="s">
        <v>89</v>
      </c>
      <c r="D12" s="392">
        <v>27.7</v>
      </c>
      <c r="E12" s="392">
        <v>24</v>
      </c>
      <c r="F12" s="392">
        <v>36.700000000000003</v>
      </c>
      <c r="G12" s="392">
        <v>29.4</v>
      </c>
      <c r="H12" s="392">
        <v>46</v>
      </c>
      <c r="I12" s="392">
        <v>35.200000000000003</v>
      </c>
      <c r="J12" s="251"/>
      <c r="AF12" s="8" t="s">
        <v>90</v>
      </c>
      <c r="AG12" s="8" t="s">
        <v>91</v>
      </c>
      <c r="AH12" s="195" t="s">
        <v>89</v>
      </c>
      <c r="AI12" s="467">
        <v>27.7</v>
      </c>
      <c r="AJ12" s="467">
        <v>24</v>
      </c>
      <c r="AK12" s="467">
        <v>36.700000000000003</v>
      </c>
      <c r="AL12" s="467">
        <v>29.4</v>
      </c>
      <c r="AM12" s="466">
        <v>46</v>
      </c>
      <c r="AN12" s="466">
        <v>35.200000000000003</v>
      </c>
      <c r="AO12" s="467">
        <v>53.8</v>
      </c>
      <c r="AP12" s="467">
        <v>40.700000000000003</v>
      </c>
      <c r="AQ12" s="467">
        <v>59.7</v>
      </c>
      <c r="AR12" s="467">
        <v>45.6</v>
      </c>
      <c r="AS12" s="467">
        <v>64.8</v>
      </c>
      <c r="AT12" s="467">
        <v>49.7</v>
      </c>
      <c r="AU12" s="467">
        <v>67.7</v>
      </c>
      <c r="AV12" s="467">
        <v>52</v>
      </c>
      <c r="AW12" s="466">
        <v>69.8</v>
      </c>
      <c r="AX12" s="466">
        <v>54</v>
      </c>
      <c r="AY12" s="466">
        <v>71.5</v>
      </c>
      <c r="AZ12" s="466">
        <v>54.9</v>
      </c>
      <c r="BA12" s="466">
        <v>73.7</v>
      </c>
      <c r="BB12" s="466">
        <v>56</v>
      </c>
      <c r="BC12" s="467">
        <v>77.599999999999994</v>
      </c>
      <c r="BD12" s="467">
        <v>58.1</v>
      </c>
      <c r="BE12" s="467">
        <v>81.599999999999994</v>
      </c>
      <c r="BF12" s="467">
        <v>60.4</v>
      </c>
      <c r="BG12" s="467">
        <v>85.3</v>
      </c>
      <c r="BH12" s="467">
        <v>62.5</v>
      </c>
      <c r="BI12" s="467">
        <v>88.7</v>
      </c>
      <c r="BJ12" s="467">
        <v>65</v>
      </c>
      <c r="BK12" s="467">
        <v>90.5</v>
      </c>
      <c r="BL12" s="467">
        <v>65.599999999999994</v>
      </c>
    </row>
    <row r="13" spans="1:67">
      <c r="A13" s="8"/>
      <c r="B13" s="8"/>
      <c r="C13" s="10" t="s">
        <v>21</v>
      </c>
      <c r="D13" s="84">
        <v>93</v>
      </c>
      <c r="E13" s="84">
        <v>95</v>
      </c>
      <c r="F13" s="84">
        <v>95</v>
      </c>
      <c r="G13" s="84">
        <v>95</v>
      </c>
      <c r="H13" s="84">
        <v>99</v>
      </c>
      <c r="I13" s="84">
        <v>97</v>
      </c>
      <c r="J13" s="252"/>
      <c r="AF13" s="8"/>
      <c r="AG13" s="8"/>
      <c r="AH13" s="77" t="s">
        <v>21</v>
      </c>
      <c r="AI13" s="84">
        <f t="shared" ref="AI13:BJ13" si="2">ROUND(AI10/AI11*100,0)</f>
        <v>93</v>
      </c>
      <c r="AJ13" s="84">
        <f t="shared" si="2"/>
        <v>95</v>
      </c>
      <c r="AK13" s="84">
        <f t="shared" si="2"/>
        <v>95</v>
      </c>
      <c r="AL13" s="84">
        <f t="shared" si="2"/>
        <v>95</v>
      </c>
      <c r="AM13" s="166">
        <f t="shared" si="2"/>
        <v>99</v>
      </c>
      <c r="AN13" s="166">
        <f t="shared" si="2"/>
        <v>97</v>
      </c>
      <c r="AO13" s="84">
        <f t="shared" si="2"/>
        <v>0</v>
      </c>
      <c r="AP13" s="84">
        <f t="shared" si="2"/>
        <v>0</v>
      </c>
      <c r="AQ13" s="84">
        <f t="shared" si="2"/>
        <v>0</v>
      </c>
      <c r="AR13" s="84">
        <f t="shared" si="2"/>
        <v>0</v>
      </c>
      <c r="AS13" s="84">
        <f t="shared" si="2"/>
        <v>0</v>
      </c>
      <c r="AT13" s="84">
        <f t="shared" si="2"/>
        <v>0</v>
      </c>
      <c r="AU13" s="84">
        <f t="shared" si="2"/>
        <v>0</v>
      </c>
      <c r="AV13" s="84">
        <f t="shared" si="2"/>
        <v>0</v>
      </c>
      <c r="AW13" s="166">
        <f t="shared" si="2"/>
        <v>0</v>
      </c>
      <c r="AX13" s="166">
        <f t="shared" si="2"/>
        <v>0</v>
      </c>
      <c r="AY13" s="166">
        <f>ROUND(AY10/AY11*100,0)</f>
        <v>0</v>
      </c>
      <c r="AZ13" s="166">
        <f>ROUND(AZ10/AZ11*100,0)</f>
        <v>0</v>
      </c>
      <c r="BA13" s="166">
        <f t="shared" si="2"/>
        <v>0</v>
      </c>
      <c r="BB13" s="166">
        <f t="shared" si="2"/>
        <v>0</v>
      </c>
      <c r="BC13" s="84">
        <f t="shared" si="2"/>
        <v>0</v>
      </c>
      <c r="BD13" s="84">
        <f t="shared" si="2"/>
        <v>0</v>
      </c>
      <c r="BE13" s="84">
        <f t="shared" si="2"/>
        <v>0</v>
      </c>
      <c r="BF13" s="84">
        <f t="shared" si="2"/>
        <v>0</v>
      </c>
      <c r="BG13" s="84">
        <f t="shared" si="2"/>
        <v>0</v>
      </c>
      <c r="BH13" s="84">
        <f t="shared" si="2"/>
        <v>0</v>
      </c>
      <c r="BI13" s="84">
        <f t="shared" si="2"/>
        <v>0</v>
      </c>
      <c r="BJ13" s="84">
        <f t="shared" si="2"/>
        <v>0</v>
      </c>
      <c r="BK13" s="84">
        <f>ROUND(BK10/BK11*100,0)</f>
        <v>0</v>
      </c>
      <c r="BL13" s="84">
        <f t="shared" ref="BL13" si="3">ROUND(BL10/BL11*100,0)</f>
        <v>0</v>
      </c>
    </row>
    <row r="14" spans="1:67">
      <c r="A14" s="8"/>
      <c r="B14" s="356"/>
      <c r="C14" s="13" t="s">
        <v>22</v>
      </c>
      <c r="D14" s="85">
        <v>105</v>
      </c>
      <c r="E14" s="85">
        <v>104</v>
      </c>
      <c r="F14" s="85">
        <v>104</v>
      </c>
      <c r="G14" s="85">
        <v>104</v>
      </c>
      <c r="H14" s="85">
        <v>105</v>
      </c>
      <c r="I14" s="85">
        <v>105</v>
      </c>
      <c r="J14" s="251"/>
      <c r="AF14" s="8"/>
      <c r="AG14" s="307"/>
      <c r="AH14" s="78" t="s">
        <v>22</v>
      </c>
      <c r="AI14" s="85">
        <f>ROUND(AI10/AI12*100,0)</f>
        <v>105</v>
      </c>
      <c r="AJ14" s="85">
        <f t="shared" ref="AJ14:BL14" si="4">ROUND(AJ10/AJ12*100,0)</f>
        <v>104</v>
      </c>
      <c r="AK14" s="85">
        <f t="shared" si="4"/>
        <v>104</v>
      </c>
      <c r="AL14" s="85">
        <f t="shared" si="4"/>
        <v>104</v>
      </c>
      <c r="AM14" s="123">
        <f t="shared" si="4"/>
        <v>105</v>
      </c>
      <c r="AN14" s="123">
        <f t="shared" si="4"/>
        <v>105</v>
      </c>
      <c r="AO14" s="85">
        <f t="shared" si="4"/>
        <v>0</v>
      </c>
      <c r="AP14" s="85">
        <f t="shared" si="4"/>
        <v>0</v>
      </c>
      <c r="AQ14" s="85">
        <f t="shared" si="4"/>
        <v>0</v>
      </c>
      <c r="AR14" s="85">
        <f t="shared" si="4"/>
        <v>0</v>
      </c>
      <c r="AS14" s="85">
        <f t="shared" si="4"/>
        <v>0</v>
      </c>
      <c r="AT14" s="85">
        <f t="shared" si="4"/>
        <v>0</v>
      </c>
      <c r="AU14" s="85">
        <f t="shared" si="4"/>
        <v>0</v>
      </c>
      <c r="AV14" s="85">
        <f t="shared" si="4"/>
        <v>0</v>
      </c>
      <c r="AW14" s="123">
        <f t="shared" si="4"/>
        <v>0</v>
      </c>
      <c r="AX14" s="123">
        <f t="shared" si="4"/>
        <v>0</v>
      </c>
      <c r="AY14" s="123">
        <f>ROUND(AY10/AY12*100,0)</f>
        <v>0</v>
      </c>
      <c r="AZ14" s="123">
        <f>ROUND(AZ10/AZ12*100,0)</f>
        <v>0</v>
      </c>
      <c r="BA14" s="123">
        <f t="shared" si="4"/>
        <v>0</v>
      </c>
      <c r="BB14" s="123">
        <f t="shared" si="4"/>
        <v>0</v>
      </c>
      <c r="BC14" s="85">
        <f t="shared" si="4"/>
        <v>0</v>
      </c>
      <c r="BD14" s="85">
        <f t="shared" si="4"/>
        <v>0</v>
      </c>
      <c r="BE14" s="85">
        <f t="shared" si="4"/>
        <v>0</v>
      </c>
      <c r="BF14" s="85">
        <f t="shared" si="4"/>
        <v>0</v>
      </c>
      <c r="BG14" s="85">
        <f t="shared" si="4"/>
        <v>0</v>
      </c>
      <c r="BH14" s="85">
        <f t="shared" si="4"/>
        <v>0</v>
      </c>
      <c r="BI14" s="85">
        <f t="shared" si="4"/>
        <v>0</v>
      </c>
      <c r="BJ14" s="85">
        <f t="shared" si="4"/>
        <v>0</v>
      </c>
      <c r="BK14" s="85">
        <f t="shared" si="4"/>
        <v>0</v>
      </c>
      <c r="BL14" s="85">
        <f t="shared" si="4"/>
        <v>0</v>
      </c>
    </row>
    <row r="15" spans="1:67" ht="14.25">
      <c r="A15" s="8"/>
      <c r="B15" s="8"/>
      <c r="C15" s="189" t="s">
        <v>86</v>
      </c>
      <c r="D15" s="86">
        <v>29.7</v>
      </c>
      <c r="E15" s="86">
        <v>26.4</v>
      </c>
      <c r="F15" s="86">
        <v>38.9</v>
      </c>
      <c r="G15" s="86">
        <v>31.6</v>
      </c>
      <c r="H15" s="86">
        <v>48.6</v>
      </c>
      <c r="I15" s="86">
        <v>38.200000000000003</v>
      </c>
      <c r="J15" s="249"/>
      <c r="O15" s="16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9"/>
      <c r="AA15" s="318"/>
      <c r="AB15" s="318"/>
      <c r="AC15" s="318"/>
      <c r="AD15" s="16"/>
      <c r="AF15" s="8"/>
      <c r="AG15" s="8"/>
      <c r="AH15" s="189" t="s">
        <v>86</v>
      </c>
      <c r="AI15" s="86">
        <v>29.7</v>
      </c>
      <c r="AJ15" s="86">
        <v>26.4</v>
      </c>
      <c r="AK15" s="86">
        <v>38.9</v>
      </c>
      <c r="AL15" s="86">
        <v>31.6</v>
      </c>
      <c r="AM15" s="86">
        <v>48.6</v>
      </c>
      <c r="AN15" s="86">
        <v>38.200000000000003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N15" s="92"/>
      <c r="BO15" s="92"/>
    </row>
    <row r="16" spans="1:67" ht="14.25">
      <c r="A16" s="8"/>
      <c r="B16" s="8"/>
      <c r="C16" s="191" t="s">
        <v>87</v>
      </c>
      <c r="D16" s="141">
        <v>32.299999999999997</v>
      </c>
      <c r="E16" s="141">
        <v>26.8</v>
      </c>
      <c r="F16" s="141">
        <v>40.299999999999997</v>
      </c>
      <c r="G16" s="141">
        <v>31.9</v>
      </c>
      <c r="H16" s="141">
        <v>48.4</v>
      </c>
      <c r="I16" s="141">
        <v>38</v>
      </c>
      <c r="J16" s="250"/>
      <c r="O16" s="16"/>
      <c r="P16" s="320"/>
      <c r="Q16" s="320"/>
      <c r="R16" s="320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16"/>
      <c r="AF16" s="8"/>
      <c r="AG16" s="8"/>
      <c r="AH16" s="191" t="s">
        <v>87</v>
      </c>
      <c r="AI16" s="452">
        <v>32.299999999999997</v>
      </c>
      <c r="AJ16" s="452">
        <v>26.8</v>
      </c>
      <c r="AK16" s="452">
        <v>40.299999999999997</v>
      </c>
      <c r="AL16" s="452">
        <v>31.9</v>
      </c>
      <c r="AM16" s="452">
        <v>48.4</v>
      </c>
      <c r="AN16" s="452">
        <v>38</v>
      </c>
      <c r="AO16" s="452">
        <v>56.3</v>
      </c>
      <c r="AP16" s="452">
        <v>42.7</v>
      </c>
      <c r="AQ16" s="452">
        <v>60.6</v>
      </c>
      <c r="AR16" s="452">
        <v>48.1</v>
      </c>
      <c r="AS16" s="452">
        <v>64.099999999999994</v>
      </c>
      <c r="AT16" s="452">
        <v>51.3</v>
      </c>
      <c r="AU16" s="452">
        <v>66.599999999999994</v>
      </c>
      <c r="AV16" s="452">
        <v>53.7</v>
      </c>
      <c r="AW16" s="452">
        <v>68.2</v>
      </c>
      <c r="AX16" s="452">
        <v>55.7</v>
      </c>
      <c r="AY16" s="452">
        <v>69.400000000000006</v>
      </c>
      <c r="AZ16" s="452">
        <v>56.7</v>
      </c>
      <c r="BA16" s="452">
        <v>70.400000000000006</v>
      </c>
      <c r="BB16" s="452">
        <v>57.8</v>
      </c>
      <c r="BC16" s="452">
        <v>72.099999999999994</v>
      </c>
      <c r="BD16" s="452">
        <v>58.5</v>
      </c>
      <c r="BE16" s="452">
        <v>75.900000000000006</v>
      </c>
      <c r="BF16" s="452">
        <v>59.6</v>
      </c>
      <c r="BG16" s="452">
        <v>80.5</v>
      </c>
      <c r="BH16" s="452">
        <v>61.9</v>
      </c>
      <c r="BI16" s="452">
        <v>83.2</v>
      </c>
      <c r="BJ16" s="452">
        <v>63.2</v>
      </c>
      <c r="BK16" s="452">
        <v>85.8</v>
      </c>
      <c r="BL16" s="452">
        <v>64.099999999999994</v>
      </c>
    </row>
    <row r="17" spans="1:67" ht="15.75">
      <c r="A17" s="8" t="s">
        <v>105</v>
      </c>
      <c r="B17" s="8" t="s">
        <v>153</v>
      </c>
      <c r="C17" s="195" t="s">
        <v>89</v>
      </c>
      <c r="D17" s="289">
        <v>28.6</v>
      </c>
      <c r="E17" s="289">
        <v>24.6</v>
      </c>
      <c r="F17" s="289">
        <v>37.700000000000003</v>
      </c>
      <c r="G17" s="289">
        <v>30.2</v>
      </c>
      <c r="H17" s="289">
        <v>46.4</v>
      </c>
      <c r="I17" s="289">
        <v>36.200000000000003</v>
      </c>
      <c r="J17" s="251"/>
      <c r="AF17" s="8" t="s">
        <v>105</v>
      </c>
      <c r="AG17" s="8" t="s">
        <v>128</v>
      </c>
      <c r="AH17" s="195" t="s">
        <v>89</v>
      </c>
      <c r="AI17" s="468">
        <v>28.6</v>
      </c>
      <c r="AJ17" s="468">
        <v>24.6</v>
      </c>
      <c r="AK17" s="468">
        <v>37.700000000000003</v>
      </c>
      <c r="AL17" s="468">
        <v>30.2</v>
      </c>
      <c r="AM17" s="468">
        <v>46.4</v>
      </c>
      <c r="AN17" s="468">
        <v>36.200000000000003</v>
      </c>
      <c r="AO17" s="468">
        <v>54.3</v>
      </c>
      <c r="AP17" s="468">
        <v>42.1</v>
      </c>
      <c r="AQ17" s="468">
        <v>60.5</v>
      </c>
      <c r="AR17" s="468">
        <v>47.1</v>
      </c>
      <c r="AS17" s="468">
        <v>64.8</v>
      </c>
      <c r="AT17" s="468">
        <v>50.9</v>
      </c>
      <c r="AU17" s="468">
        <v>67.5</v>
      </c>
      <c r="AV17" s="468">
        <v>53</v>
      </c>
      <c r="AW17" s="468">
        <v>69.099999999999994</v>
      </c>
      <c r="AX17" s="468">
        <v>54.7</v>
      </c>
      <c r="AY17" s="468">
        <v>70.5</v>
      </c>
      <c r="AZ17" s="468">
        <v>55.9</v>
      </c>
      <c r="BA17" s="468">
        <v>72.400000000000006</v>
      </c>
      <c r="BB17" s="468">
        <v>57</v>
      </c>
      <c r="BC17" s="468">
        <v>75.8</v>
      </c>
      <c r="BD17" s="468">
        <v>58.5</v>
      </c>
      <c r="BE17" s="468">
        <v>79.8</v>
      </c>
      <c r="BF17" s="468">
        <v>60.5</v>
      </c>
      <c r="BG17" s="468">
        <v>84</v>
      </c>
      <c r="BH17" s="468">
        <v>62.8</v>
      </c>
      <c r="BI17" s="468">
        <v>87.9</v>
      </c>
      <c r="BJ17" s="468">
        <v>65</v>
      </c>
      <c r="BK17" s="468">
        <v>90.2</v>
      </c>
      <c r="BL17" s="468">
        <v>66</v>
      </c>
    </row>
    <row r="18" spans="1:67">
      <c r="A18" s="8"/>
      <c r="B18" s="8"/>
      <c r="C18" s="10" t="s">
        <v>21</v>
      </c>
      <c r="D18" s="84">
        <v>92</v>
      </c>
      <c r="E18" s="84">
        <v>99</v>
      </c>
      <c r="F18" s="84">
        <v>97</v>
      </c>
      <c r="G18" s="84">
        <v>99</v>
      </c>
      <c r="H18" s="84">
        <v>100</v>
      </c>
      <c r="I18" s="84">
        <v>101</v>
      </c>
      <c r="J18" s="252"/>
      <c r="AF18" s="8"/>
      <c r="AG18" s="8"/>
      <c r="AH18" s="77" t="s">
        <v>21</v>
      </c>
      <c r="AI18" s="84">
        <f>ROUND(AI15/AI16*100,0)</f>
        <v>92</v>
      </c>
      <c r="AJ18" s="84">
        <f t="shared" ref="AJ18:BL18" si="5">ROUND(AJ15/AJ16*100,0)</f>
        <v>99</v>
      </c>
      <c r="AK18" s="84">
        <f t="shared" si="5"/>
        <v>97</v>
      </c>
      <c r="AL18" s="84">
        <f t="shared" si="5"/>
        <v>99</v>
      </c>
      <c r="AM18" s="84">
        <f t="shared" si="5"/>
        <v>100</v>
      </c>
      <c r="AN18" s="84">
        <f t="shared" si="5"/>
        <v>101</v>
      </c>
      <c r="AO18" s="84">
        <f t="shared" si="5"/>
        <v>0</v>
      </c>
      <c r="AP18" s="84">
        <f t="shared" si="5"/>
        <v>0</v>
      </c>
      <c r="AQ18" s="84">
        <f t="shared" si="5"/>
        <v>0</v>
      </c>
      <c r="AR18" s="84">
        <f t="shared" si="5"/>
        <v>0</v>
      </c>
      <c r="AS18" s="84">
        <f t="shared" si="5"/>
        <v>0</v>
      </c>
      <c r="AT18" s="84">
        <f t="shared" si="5"/>
        <v>0</v>
      </c>
      <c r="AU18" s="84">
        <f t="shared" si="5"/>
        <v>0</v>
      </c>
      <c r="AV18" s="84">
        <f t="shared" si="5"/>
        <v>0</v>
      </c>
      <c r="AW18" s="84">
        <f t="shared" si="5"/>
        <v>0</v>
      </c>
      <c r="AX18" s="84">
        <f t="shared" si="5"/>
        <v>0</v>
      </c>
      <c r="AY18" s="84">
        <f>ROUND(AY15/AY16*100,0)</f>
        <v>0</v>
      </c>
      <c r="AZ18" s="84">
        <f>ROUND(AZ15/AZ16*100,0)</f>
        <v>0</v>
      </c>
      <c r="BA18" s="84">
        <f t="shared" si="5"/>
        <v>0</v>
      </c>
      <c r="BB18" s="84">
        <f t="shared" si="5"/>
        <v>0</v>
      </c>
      <c r="BC18" s="84">
        <f t="shared" si="5"/>
        <v>0</v>
      </c>
      <c r="BD18" s="84">
        <f t="shared" si="5"/>
        <v>0</v>
      </c>
      <c r="BE18" s="84">
        <f t="shared" si="5"/>
        <v>0</v>
      </c>
      <c r="BF18" s="84">
        <f t="shared" si="5"/>
        <v>0</v>
      </c>
      <c r="BG18" s="84">
        <f t="shared" si="5"/>
        <v>0</v>
      </c>
      <c r="BH18" s="84">
        <f t="shared" si="5"/>
        <v>0</v>
      </c>
      <c r="BI18" s="84">
        <f t="shared" si="5"/>
        <v>0</v>
      </c>
      <c r="BJ18" s="84">
        <f t="shared" si="5"/>
        <v>0</v>
      </c>
      <c r="BK18" s="84">
        <f t="shared" si="5"/>
        <v>0</v>
      </c>
      <c r="BL18" s="84">
        <f t="shared" si="5"/>
        <v>0</v>
      </c>
    </row>
    <row r="19" spans="1:67">
      <c r="A19" s="8"/>
      <c r="B19" s="356"/>
      <c r="C19" s="13" t="s">
        <v>22</v>
      </c>
      <c r="D19" s="85">
        <v>104</v>
      </c>
      <c r="E19" s="85">
        <v>107</v>
      </c>
      <c r="F19" s="85">
        <v>103</v>
      </c>
      <c r="G19" s="85">
        <v>105</v>
      </c>
      <c r="H19" s="85">
        <v>105</v>
      </c>
      <c r="I19" s="85">
        <v>106</v>
      </c>
      <c r="J19" s="251"/>
      <c r="AF19" s="8"/>
      <c r="AG19" s="307"/>
      <c r="AH19" s="78" t="s">
        <v>22</v>
      </c>
      <c r="AI19" s="85">
        <f>ROUND(AI15/AI17*100,0)</f>
        <v>104</v>
      </c>
      <c r="AJ19" s="85">
        <f t="shared" ref="AJ19:BL19" si="6">ROUND(AJ15/AJ17*100,0)</f>
        <v>107</v>
      </c>
      <c r="AK19" s="85">
        <f t="shared" si="6"/>
        <v>103</v>
      </c>
      <c r="AL19" s="85">
        <f t="shared" si="6"/>
        <v>105</v>
      </c>
      <c r="AM19" s="85">
        <f t="shared" si="6"/>
        <v>105</v>
      </c>
      <c r="AN19" s="85">
        <f t="shared" si="6"/>
        <v>106</v>
      </c>
      <c r="AO19" s="85">
        <f t="shared" si="6"/>
        <v>0</v>
      </c>
      <c r="AP19" s="85">
        <f t="shared" si="6"/>
        <v>0</v>
      </c>
      <c r="AQ19" s="85">
        <f t="shared" si="6"/>
        <v>0</v>
      </c>
      <c r="AR19" s="85">
        <f t="shared" si="6"/>
        <v>0</v>
      </c>
      <c r="AS19" s="85">
        <f t="shared" si="6"/>
        <v>0</v>
      </c>
      <c r="AT19" s="85">
        <f t="shared" si="6"/>
        <v>0</v>
      </c>
      <c r="AU19" s="85">
        <f t="shared" si="6"/>
        <v>0</v>
      </c>
      <c r="AV19" s="85">
        <f t="shared" si="6"/>
        <v>0</v>
      </c>
      <c r="AW19" s="85">
        <f t="shared" si="6"/>
        <v>0</v>
      </c>
      <c r="AX19" s="85">
        <f t="shared" si="6"/>
        <v>0</v>
      </c>
      <c r="AY19" s="85">
        <f>ROUND(AY15/AY17*100,0)</f>
        <v>0</v>
      </c>
      <c r="AZ19" s="85">
        <f>ROUND(AZ15/AZ17*100,0)</f>
        <v>0</v>
      </c>
      <c r="BA19" s="85">
        <f t="shared" si="6"/>
        <v>0</v>
      </c>
      <c r="BB19" s="85">
        <f t="shared" si="6"/>
        <v>0</v>
      </c>
      <c r="BC19" s="85">
        <f t="shared" si="6"/>
        <v>0</v>
      </c>
      <c r="BD19" s="85">
        <f t="shared" si="6"/>
        <v>0</v>
      </c>
      <c r="BE19" s="85">
        <f t="shared" si="6"/>
        <v>0</v>
      </c>
      <c r="BF19" s="85">
        <f t="shared" si="6"/>
        <v>0</v>
      </c>
      <c r="BG19" s="85">
        <f t="shared" si="6"/>
        <v>0</v>
      </c>
      <c r="BH19" s="85">
        <f t="shared" si="6"/>
        <v>0</v>
      </c>
      <c r="BI19" s="85">
        <f t="shared" si="6"/>
        <v>0</v>
      </c>
      <c r="BJ19" s="85">
        <f t="shared" si="6"/>
        <v>0</v>
      </c>
      <c r="BK19" s="85">
        <f t="shared" si="6"/>
        <v>0</v>
      </c>
      <c r="BL19" s="85">
        <f t="shared" si="6"/>
        <v>0</v>
      </c>
    </row>
    <row r="20" spans="1:67" ht="14.25">
      <c r="A20" s="8"/>
      <c r="B20" s="8"/>
      <c r="C20" s="188" t="s">
        <v>86</v>
      </c>
      <c r="D20" s="75">
        <v>28.9</v>
      </c>
      <c r="E20" s="75">
        <v>25.4</v>
      </c>
      <c r="F20" s="75">
        <v>37.700000000000003</v>
      </c>
      <c r="G20" s="75">
        <v>30.6</v>
      </c>
      <c r="H20" s="75">
        <v>48.3</v>
      </c>
      <c r="I20" s="75">
        <v>37.4</v>
      </c>
      <c r="J20" s="249"/>
      <c r="AF20" s="8"/>
      <c r="AG20" s="8"/>
      <c r="AH20" s="189" t="s">
        <v>86</v>
      </c>
      <c r="AI20" s="75">
        <f>IFERROR(ROUND(AVERAGE(AI5,AI10,AI15),1),"")</f>
        <v>28.9</v>
      </c>
      <c r="AJ20" s="75">
        <f t="shared" ref="AJ20:BL20" si="7">IFERROR(ROUND(AVERAGE(AJ5,AJ10,AJ15),1),"")</f>
        <v>25.4</v>
      </c>
      <c r="AK20" s="75">
        <f t="shared" si="7"/>
        <v>37.700000000000003</v>
      </c>
      <c r="AL20" s="75">
        <f t="shared" si="7"/>
        <v>30.6</v>
      </c>
      <c r="AM20" s="75">
        <f t="shared" si="7"/>
        <v>48.3</v>
      </c>
      <c r="AN20" s="75">
        <f t="shared" si="7"/>
        <v>37.4</v>
      </c>
      <c r="AO20" s="75" t="str">
        <f t="shared" si="7"/>
        <v/>
      </c>
      <c r="AP20" s="75" t="str">
        <f t="shared" si="7"/>
        <v/>
      </c>
      <c r="AQ20" s="75" t="str">
        <f t="shared" si="7"/>
        <v/>
      </c>
      <c r="AR20" s="75" t="str">
        <f t="shared" si="7"/>
        <v/>
      </c>
      <c r="AS20" s="75" t="str">
        <f t="shared" si="7"/>
        <v/>
      </c>
      <c r="AT20" s="75" t="str">
        <f t="shared" si="7"/>
        <v/>
      </c>
      <c r="AU20" s="75" t="str">
        <f t="shared" si="7"/>
        <v/>
      </c>
      <c r="AV20" s="75" t="str">
        <f t="shared" si="7"/>
        <v/>
      </c>
      <c r="AW20" s="75" t="str">
        <f t="shared" si="7"/>
        <v/>
      </c>
      <c r="AX20" s="75" t="str">
        <f t="shared" si="7"/>
        <v/>
      </c>
      <c r="AY20" s="75" t="str">
        <f t="shared" si="7"/>
        <v/>
      </c>
      <c r="AZ20" s="75" t="str">
        <f t="shared" si="7"/>
        <v/>
      </c>
      <c r="BA20" s="75" t="str">
        <f t="shared" si="7"/>
        <v/>
      </c>
      <c r="BB20" s="75" t="str">
        <f t="shared" si="7"/>
        <v/>
      </c>
      <c r="BC20" s="75" t="str">
        <f t="shared" si="7"/>
        <v/>
      </c>
      <c r="BD20" s="75" t="str">
        <f t="shared" si="7"/>
        <v/>
      </c>
      <c r="BE20" s="75" t="str">
        <f t="shared" si="7"/>
        <v/>
      </c>
      <c r="BF20" s="75" t="str">
        <f t="shared" si="7"/>
        <v/>
      </c>
      <c r="BG20" s="75" t="str">
        <f t="shared" si="7"/>
        <v/>
      </c>
      <c r="BH20" s="75" t="str">
        <f t="shared" si="7"/>
        <v/>
      </c>
      <c r="BI20" s="75" t="str">
        <f t="shared" si="7"/>
        <v/>
      </c>
      <c r="BJ20" s="75" t="str">
        <f t="shared" si="7"/>
        <v/>
      </c>
      <c r="BK20" s="75" t="str">
        <f t="shared" si="7"/>
        <v/>
      </c>
      <c r="BL20" s="75" t="str">
        <f t="shared" si="7"/>
        <v/>
      </c>
    </row>
    <row r="21" spans="1:67" ht="14.25" customHeight="1">
      <c r="A21" s="8"/>
      <c r="B21" s="8"/>
      <c r="C21" s="190" t="s">
        <v>87</v>
      </c>
      <c r="D21" s="75">
        <v>31.6</v>
      </c>
      <c r="E21" s="75">
        <v>26.5</v>
      </c>
      <c r="F21" s="75">
        <v>40.9</v>
      </c>
      <c r="G21" s="75">
        <v>32.299999999999997</v>
      </c>
      <c r="H21" s="75">
        <v>49</v>
      </c>
      <c r="I21" s="75">
        <v>37.9</v>
      </c>
      <c r="J21" s="250"/>
      <c r="AF21" s="8"/>
      <c r="AG21" s="8"/>
      <c r="AH21" s="191" t="s">
        <v>87</v>
      </c>
      <c r="AI21" s="455">
        <f>ROUND(AVERAGE(AI6,AI11,AI16),1)</f>
        <v>31.6</v>
      </c>
      <c r="AJ21" s="455">
        <f t="shared" ref="AJ21:BL21" si="8">ROUND(AVERAGE(AJ6,AJ11,AJ16),1)</f>
        <v>26.5</v>
      </c>
      <c r="AK21" s="455">
        <f t="shared" si="8"/>
        <v>40.9</v>
      </c>
      <c r="AL21" s="455">
        <f t="shared" si="8"/>
        <v>32.299999999999997</v>
      </c>
      <c r="AM21" s="455">
        <f t="shared" si="8"/>
        <v>49</v>
      </c>
      <c r="AN21" s="455">
        <f t="shared" si="8"/>
        <v>37.9</v>
      </c>
      <c r="AO21" s="455">
        <f t="shared" si="8"/>
        <v>56.1</v>
      </c>
      <c r="AP21" s="455">
        <f t="shared" si="8"/>
        <v>43.3</v>
      </c>
      <c r="AQ21" s="455">
        <f t="shared" si="8"/>
        <v>60.9</v>
      </c>
      <c r="AR21" s="455">
        <f t="shared" si="8"/>
        <v>48.4</v>
      </c>
      <c r="AS21" s="455">
        <f t="shared" si="8"/>
        <v>65.099999999999994</v>
      </c>
      <c r="AT21" s="455">
        <f t="shared" si="8"/>
        <v>52.1</v>
      </c>
      <c r="AU21" s="455">
        <f t="shared" si="8"/>
        <v>67.8</v>
      </c>
      <c r="AV21" s="455">
        <f t="shared" si="8"/>
        <v>54</v>
      </c>
      <c r="AW21" s="455">
        <f t="shared" si="8"/>
        <v>69.3</v>
      </c>
      <c r="AX21" s="455">
        <f t="shared" si="8"/>
        <v>55.5</v>
      </c>
      <c r="AY21" s="455">
        <f t="shared" si="8"/>
        <v>70.8</v>
      </c>
      <c r="AZ21" s="455">
        <f t="shared" si="8"/>
        <v>56.8</v>
      </c>
      <c r="BA21" s="455">
        <f t="shared" si="8"/>
        <v>72.099999999999994</v>
      </c>
      <c r="BB21" s="455">
        <f t="shared" si="8"/>
        <v>58</v>
      </c>
      <c r="BC21" s="455">
        <f t="shared" si="8"/>
        <v>73.8</v>
      </c>
      <c r="BD21" s="455">
        <f t="shared" si="8"/>
        <v>58.8</v>
      </c>
      <c r="BE21" s="455">
        <f t="shared" si="8"/>
        <v>77.8</v>
      </c>
      <c r="BF21" s="455">
        <f t="shared" si="8"/>
        <v>60.9</v>
      </c>
      <c r="BG21" s="455">
        <f t="shared" si="8"/>
        <v>81.5</v>
      </c>
      <c r="BH21" s="455">
        <f t="shared" si="8"/>
        <v>62.8</v>
      </c>
      <c r="BI21" s="455">
        <f t="shared" si="8"/>
        <v>85.5</v>
      </c>
      <c r="BJ21" s="455">
        <f t="shared" si="8"/>
        <v>64.5</v>
      </c>
      <c r="BK21" s="455">
        <f t="shared" si="8"/>
        <v>87</v>
      </c>
      <c r="BL21" s="455">
        <f t="shared" si="8"/>
        <v>63</v>
      </c>
    </row>
    <row r="22" spans="1:67" ht="15" customHeight="1">
      <c r="A22" s="8"/>
      <c r="B22" s="8" t="s">
        <v>63</v>
      </c>
      <c r="C22" s="192" t="s">
        <v>89</v>
      </c>
      <c r="D22" s="75">
        <v>28.4</v>
      </c>
      <c r="E22" s="75">
        <v>24.4</v>
      </c>
      <c r="F22" s="75">
        <v>37.4</v>
      </c>
      <c r="G22" s="75">
        <v>29.8</v>
      </c>
      <c r="H22" s="75">
        <v>46.3</v>
      </c>
      <c r="I22" s="75">
        <v>35.700000000000003</v>
      </c>
      <c r="J22" s="253"/>
      <c r="O22" s="323"/>
      <c r="P22" s="68"/>
      <c r="Q22" s="68"/>
      <c r="R22" s="68"/>
      <c r="S22" s="68"/>
      <c r="T22" s="68"/>
      <c r="U22" s="68"/>
      <c r="V22" s="68"/>
      <c r="W22" s="324"/>
      <c r="X22" s="68"/>
      <c r="Y22" s="68"/>
      <c r="Z22" s="68"/>
      <c r="AA22" s="68"/>
      <c r="AB22" s="68"/>
      <c r="AC22" s="68"/>
      <c r="AF22" s="8"/>
      <c r="AG22" s="8" t="s">
        <v>63</v>
      </c>
      <c r="AH22" s="195" t="s">
        <v>89</v>
      </c>
      <c r="AI22" s="455">
        <f>ROUND(AVERAGE(AI7,AI12,AI17),1)</f>
        <v>28.4</v>
      </c>
      <c r="AJ22" s="455">
        <f t="shared" ref="AJ22:BL22" si="9">ROUND(AVERAGE(AJ7,AJ12,AJ17),1)</f>
        <v>24.4</v>
      </c>
      <c r="AK22" s="455">
        <f t="shared" si="9"/>
        <v>37.4</v>
      </c>
      <c r="AL22" s="455">
        <f t="shared" si="9"/>
        <v>29.8</v>
      </c>
      <c r="AM22" s="455">
        <f t="shared" si="9"/>
        <v>46.3</v>
      </c>
      <c r="AN22" s="455">
        <f t="shared" si="9"/>
        <v>35.700000000000003</v>
      </c>
      <c r="AO22" s="455">
        <f t="shared" si="9"/>
        <v>53.8</v>
      </c>
      <c r="AP22" s="455">
        <f t="shared" si="9"/>
        <v>41.2</v>
      </c>
      <c r="AQ22" s="455">
        <f t="shared" si="9"/>
        <v>59.7</v>
      </c>
      <c r="AR22" s="455">
        <f t="shared" si="9"/>
        <v>46.2</v>
      </c>
      <c r="AS22" s="455">
        <f t="shared" si="9"/>
        <v>64.5</v>
      </c>
      <c r="AT22" s="455">
        <f t="shared" si="9"/>
        <v>50.3</v>
      </c>
      <c r="AU22" s="455">
        <f t="shared" si="9"/>
        <v>67.099999999999994</v>
      </c>
      <c r="AV22" s="455">
        <f t="shared" si="9"/>
        <v>52.4</v>
      </c>
      <c r="AW22" s="455">
        <f t="shared" si="9"/>
        <v>69.099999999999994</v>
      </c>
      <c r="AX22" s="455">
        <f t="shared" si="9"/>
        <v>54.3</v>
      </c>
      <c r="AY22" s="455">
        <f t="shared" si="9"/>
        <v>70.599999999999994</v>
      </c>
      <c r="AZ22" s="455">
        <f t="shared" si="9"/>
        <v>55.5</v>
      </c>
      <c r="BA22" s="455">
        <f t="shared" si="9"/>
        <v>72.7</v>
      </c>
      <c r="BB22" s="455">
        <f t="shared" si="9"/>
        <v>56.7</v>
      </c>
      <c r="BC22" s="455">
        <f t="shared" si="9"/>
        <v>75.900000000000006</v>
      </c>
      <c r="BD22" s="455">
        <f t="shared" si="9"/>
        <v>58.3</v>
      </c>
      <c r="BE22" s="455">
        <f t="shared" si="9"/>
        <v>79.599999999999994</v>
      </c>
      <c r="BF22" s="455">
        <f t="shared" si="9"/>
        <v>60.3</v>
      </c>
      <c r="BG22" s="455">
        <f t="shared" si="9"/>
        <v>83.2</v>
      </c>
      <c r="BH22" s="455">
        <f t="shared" si="9"/>
        <v>62.5</v>
      </c>
      <c r="BI22" s="455">
        <f t="shared" si="9"/>
        <v>87.2</v>
      </c>
      <c r="BJ22" s="455">
        <f t="shared" si="9"/>
        <v>64.7</v>
      </c>
      <c r="BK22" s="455">
        <f t="shared" si="9"/>
        <v>89.6</v>
      </c>
      <c r="BL22" s="455">
        <f t="shared" si="9"/>
        <v>65.2</v>
      </c>
    </row>
    <row r="23" spans="1:67" ht="15" customHeight="1">
      <c r="A23" s="8"/>
      <c r="B23" s="8"/>
      <c r="C23" s="10" t="s">
        <v>21</v>
      </c>
      <c r="D23" s="88">
        <v>91</v>
      </c>
      <c r="E23" s="88">
        <v>96</v>
      </c>
      <c r="F23" s="88">
        <v>92</v>
      </c>
      <c r="G23" s="88">
        <v>95</v>
      </c>
      <c r="H23" s="88">
        <v>99</v>
      </c>
      <c r="I23" s="84">
        <v>99</v>
      </c>
      <c r="J23" s="252"/>
      <c r="O23" s="64"/>
      <c r="P23" s="200" t="s">
        <v>30</v>
      </c>
      <c r="Q23" s="200" t="s">
        <v>31</v>
      </c>
      <c r="R23" s="200" t="s">
        <v>32</v>
      </c>
      <c r="S23" s="200" t="s">
        <v>33</v>
      </c>
      <c r="T23" s="200" t="s">
        <v>34</v>
      </c>
      <c r="U23" s="200" t="s">
        <v>35</v>
      </c>
      <c r="V23" s="200" t="s">
        <v>36</v>
      </c>
      <c r="W23" s="200" t="s">
        <v>92</v>
      </c>
      <c r="X23" s="200" t="s">
        <v>93</v>
      </c>
      <c r="Y23" s="200" t="s">
        <v>94</v>
      </c>
      <c r="Z23" s="201" t="s">
        <v>95</v>
      </c>
      <c r="AA23" s="200" t="s">
        <v>96</v>
      </c>
      <c r="AB23" s="200" t="s">
        <v>97</v>
      </c>
      <c r="AC23" s="200" t="s">
        <v>98</v>
      </c>
      <c r="AF23" s="8"/>
      <c r="AG23" s="8"/>
      <c r="AH23" s="10" t="s">
        <v>21</v>
      </c>
      <c r="AI23" s="88">
        <f>IFERROR(ROUND(AI20/AI21*100,0),"")</f>
        <v>91</v>
      </c>
      <c r="AJ23" s="464">
        <f t="shared" ref="AJ23:BJ23" si="10">IFERROR(ROUND(AJ20/AJ21*100,0),"")</f>
        <v>96</v>
      </c>
      <c r="AK23" s="88">
        <f t="shared" si="10"/>
        <v>92</v>
      </c>
      <c r="AL23" s="88">
        <f t="shared" si="10"/>
        <v>95</v>
      </c>
      <c r="AM23" s="165">
        <f t="shared" si="10"/>
        <v>99</v>
      </c>
      <c r="AN23" s="165">
        <f t="shared" si="10"/>
        <v>99</v>
      </c>
      <c r="AO23" s="88" t="str">
        <f t="shared" si="10"/>
        <v/>
      </c>
      <c r="AP23" s="88" t="str">
        <f t="shared" si="10"/>
        <v/>
      </c>
      <c r="AQ23" s="88" t="str">
        <f>IFERROR(ROUND(AQ20/AQ21*100,0),"")</f>
        <v/>
      </c>
      <c r="AR23" s="88" t="str">
        <f t="shared" si="10"/>
        <v/>
      </c>
      <c r="AS23" s="88" t="str">
        <f t="shared" si="10"/>
        <v/>
      </c>
      <c r="AT23" s="88" t="str">
        <f t="shared" si="10"/>
        <v/>
      </c>
      <c r="AU23" s="88" t="str">
        <f t="shared" si="10"/>
        <v/>
      </c>
      <c r="AV23" s="88" t="str">
        <f t="shared" si="10"/>
        <v/>
      </c>
      <c r="AW23" s="88" t="str">
        <f t="shared" si="10"/>
        <v/>
      </c>
      <c r="AX23" s="88" t="str">
        <f t="shared" si="10"/>
        <v/>
      </c>
      <c r="AY23" s="165" t="str">
        <f>IFERROR(ROUND(AY20/AY21*100,0),"")</f>
        <v/>
      </c>
      <c r="AZ23" s="165" t="str">
        <f>IFERROR(ROUND(AZ20/AZ21*100,0),"")</f>
        <v/>
      </c>
      <c r="BA23" s="88" t="str">
        <f t="shared" si="10"/>
        <v/>
      </c>
      <c r="BB23" s="88" t="str">
        <f t="shared" si="10"/>
        <v/>
      </c>
      <c r="BC23" s="88" t="str">
        <f t="shared" si="10"/>
        <v/>
      </c>
      <c r="BD23" s="88" t="str">
        <f t="shared" si="10"/>
        <v/>
      </c>
      <c r="BE23" s="88" t="str">
        <f t="shared" si="10"/>
        <v/>
      </c>
      <c r="BF23" s="88" t="str">
        <f t="shared" si="10"/>
        <v/>
      </c>
      <c r="BG23" s="88" t="str">
        <f>IFERROR(ROUND(BG20/BG21*100,0),"")</f>
        <v/>
      </c>
      <c r="BH23" s="88" t="str">
        <f>IFERROR(ROUND(BH20/BH21*100,0),"")</f>
        <v/>
      </c>
      <c r="BI23" s="88" t="str">
        <f t="shared" si="10"/>
        <v/>
      </c>
      <c r="BJ23" s="88" t="str">
        <f t="shared" si="10"/>
        <v/>
      </c>
      <c r="BK23" s="88" t="str">
        <f>IFERROR(ROUND(BK20/BK21*100,0),"")</f>
        <v/>
      </c>
      <c r="BL23" s="84" t="str">
        <f>IFERROR(ROUND(BL20/BL21*100,0),"")</f>
        <v/>
      </c>
    </row>
    <row r="24" spans="1:67" ht="15" customHeight="1">
      <c r="A24" s="356"/>
      <c r="B24" s="356"/>
      <c r="C24" s="13" t="s">
        <v>22</v>
      </c>
      <c r="D24" s="89">
        <v>102</v>
      </c>
      <c r="E24" s="89">
        <v>104</v>
      </c>
      <c r="F24" s="89">
        <v>101</v>
      </c>
      <c r="G24" s="89">
        <v>103</v>
      </c>
      <c r="H24" s="89">
        <v>104</v>
      </c>
      <c r="I24" s="85">
        <v>105</v>
      </c>
      <c r="J24" s="251"/>
      <c r="O24" s="80"/>
      <c r="P24" s="339" t="s">
        <v>45</v>
      </c>
      <c r="Q24" s="339" t="s">
        <v>55</v>
      </c>
      <c r="R24" s="339" t="s">
        <v>56</v>
      </c>
      <c r="S24" s="340" t="s">
        <v>57</v>
      </c>
      <c r="T24" s="340" t="s">
        <v>58</v>
      </c>
      <c r="U24" s="341" t="s">
        <v>59</v>
      </c>
      <c r="V24" s="341" t="s">
        <v>60</v>
      </c>
      <c r="W24" s="341" t="s">
        <v>61</v>
      </c>
      <c r="X24" s="341" t="s">
        <v>99</v>
      </c>
      <c r="Y24" s="341" t="s">
        <v>100</v>
      </c>
      <c r="Z24" s="341" t="s">
        <v>101</v>
      </c>
      <c r="AA24" s="341" t="s">
        <v>102</v>
      </c>
      <c r="AB24" s="341" t="s">
        <v>103</v>
      </c>
      <c r="AC24" s="341" t="s">
        <v>104</v>
      </c>
      <c r="AF24" s="311"/>
      <c r="AG24" s="311"/>
      <c r="AH24" s="13" t="s">
        <v>22</v>
      </c>
      <c r="AI24" s="89">
        <f>IFERROR(ROUND(AI20/AI22*100,0),"")</f>
        <v>102</v>
      </c>
      <c r="AJ24" s="89">
        <f t="shared" ref="AJ24:BL24" si="11">IFERROR(ROUND(AJ20/AJ22*100,0),"")</f>
        <v>104</v>
      </c>
      <c r="AK24" s="89">
        <f t="shared" si="11"/>
        <v>101</v>
      </c>
      <c r="AL24" s="89">
        <f t="shared" si="11"/>
        <v>103</v>
      </c>
      <c r="AM24" s="122">
        <f t="shared" si="11"/>
        <v>104</v>
      </c>
      <c r="AN24" s="122">
        <f t="shared" si="11"/>
        <v>105</v>
      </c>
      <c r="AO24" s="89" t="str">
        <f t="shared" si="11"/>
        <v/>
      </c>
      <c r="AP24" s="89" t="str">
        <f t="shared" si="11"/>
        <v/>
      </c>
      <c r="AQ24" s="89" t="str">
        <f t="shared" si="11"/>
        <v/>
      </c>
      <c r="AR24" s="89" t="str">
        <f t="shared" si="11"/>
        <v/>
      </c>
      <c r="AS24" s="89" t="str">
        <f t="shared" si="11"/>
        <v/>
      </c>
      <c r="AT24" s="89" t="str">
        <f t="shared" si="11"/>
        <v/>
      </c>
      <c r="AU24" s="89" t="str">
        <f t="shared" si="11"/>
        <v/>
      </c>
      <c r="AV24" s="89" t="str">
        <f t="shared" si="11"/>
        <v/>
      </c>
      <c r="AW24" s="89" t="str">
        <f t="shared" si="11"/>
        <v/>
      </c>
      <c r="AX24" s="89" t="str">
        <f t="shared" si="11"/>
        <v/>
      </c>
      <c r="AY24" s="122" t="str">
        <f>IFERROR(ROUND(AY20/AY22*100,0),"")</f>
        <v/>
      </c>
      <c r="AZ24" s="122" t="str">
        <f>IFERROR(ROUND(AZ20/AZ22*100,0),"")</f>
        <v/>
      </c>
      <c r="BA24" s="89" t="str">
        <f t="shared" si="11"/>
        <v/>
      </c>
      <c r="BB24" s="89" t="str">
        <f t="shared" si="11"/>
        <v/>
      </c>
      <c r="BC24" s="89" t="str">
        <f t="shared" si="11"/>
        <v/>
      </c>
      <c r="BD24" s="89" t="str">
        <f t="shared" si="11"/>
        <v/>
      </c>
      <c r="BE24" s="89" t="str">
        <f t="shared" si="11"/>
        <v/>
      </c>
      <c r="BF24" s="89" t="str">
        <f t="shared" si="11"/>
        <v/>
      </c>
      <c r="BG24" s="89" t="str">
        <f>IFERROR(ROUND(BG20/BG22*100,0),"")</f>
        <v/>
      </c>
      <c r="BH24" s="89" t="str">
        <f>IFERROR(ROUND(BH20/BH22*100,0),"")</f>
        <v/>
      </c>
      <c r="BI24" s="89" t="str">
        <f t="shared" si="11"/>
        <v/>
      </c>
      <c r="BJ24" s="89" t="str">
        <f t="shared" si="11"/>
        <v/>
      </c>
      <c r="BK24" s="89" t="str">
        <f t="shared" si="11"/>
        <v/>
      </c>
      <c r="BL24" s="85" t="str">
        <f t="shared" si="11"/>
        <v/>
      </c>
    </row>
    <row r="25" spans="1:67" ht="14.25">
      <c r="A25" s="37"/>
      <c r="B25" s="37"/>
      <c r="C25" s="296"/>
      <c r="D25" s="315"/>
      <c r="E25" s="315"/>
      <c r="F25" s="315"/>
      <c r="G25" s="315"/>
      <c r="H25" s="315"/>
      <c r="I25" s="315"/>
      <c r="J25" s="326"/>
      <c r="K25" s="16"/>
      <c r="L25" s="16"/>
      <c r="M25" s="16"/>
      <c r="O25" s="204" t="s">
        <v>62</v>
      </c>
      <c r="P25" s="245">
        <f>AK20-AI20</f>
        <v>8.8000000000000043</v>
      </c>
      <c r="Q25" s="245">
        <f>AM20-AK20</f>
        <v>10.599999999999994</v>
      </c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E25" s="16"/>
      <c r="AF25" s="37"/>
      <c r="AG25" s="37"/>
      <c r="AH25" s="296"/>
      <c r="AI25" s="316"/>
      <c r="AJ25" s="316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3"/>
      <c r="BJ25" s="313"/>
      <c r="BK25" s="267"/>
      <c r="BL25" s="267"/>
    </row>
    <row r="26" spans="1:67" ht="14.25">
      <c r="A26" s="14" t="s">
        <v>145</v>
      </c>
      <c r="B26" s="14"/>
      <c r="C26" s="14"/>
      <c r="D26" s="14"/>
      <c r="E26" s="14"/>
      <c r="F26" s="14"/>
      <c r="G26" s="315"/>
      <c r="H26" s="315"/>
      <c r="I26" s="315"/>
      <c r="J26" s="326"/>
      <c r="K26" s="16"/>
      <c r="L26" s="16"/>
      <c r="M26" s="16"/>
      <c r="N26" s="343"/>
      <c r="O26" s="204" t="s">
        <v>64</v>
      </c>
      <c r="P26" s="245">
        <f>AK21-AI21</f>
        <v>9.2999999999999972</v>
      </c>
      <c r="Q26" s="245">
        <f>AM21-AK21</f>
        <v>8.1000000000000014</v>
      </c>
      <c r="R26" s="245">
        <f>AO21-AM21</f>
        <v>7.1000000000000014</v>
      </c>
      <c r="S26" s="245">
        <f>AQ21-AO21</f>
        <v>4.7999999999999972</v>
      </c>
      <c r="T26" s="245">
        <f>AS21-AQ21</f>
        <v>4.1999999999999957</v>
      </c>
      <c r="U26" s="245">
        <f>AU21-AS21</f>
        <v>2.7000000000000028</v>
      </c>
      <c r="V26" s="245">
        <f>AW21-AU21</f>
        <v>1.5</v>
      </c>
      <c r="W26" s="245">
        <f>AY21-AW21</f>
        <v>1.5</v>
      </c>
      <c r="X26" s="245">
        <f>BA21-AY21</f>
        <v>1.2999999999999972</v>
      </c>
      <c r="Y26" s="245">
        <f>BC21-BA21</f>
        <v>1.7000000000000028</v>
      </c>
      <c r="Z26" s="245">
        <f>BE21-BC21</f>
        <v>4</v>
      </c>
      <c r="AA26" s="245">
        <f>BG21-BE21</f>
        <v>3.7000000000000028</v>
      </c>
      <c r="AB26" s="245">
        <f>BI21-BG21</f>
        <v>4</v>
      </c>
      <c r="AC26" s="342">
        <f>BK21-BI21</f>
        <v>1.5</v>
      </c>
      <c r="AD26" s="345"/>
      <c r="AE26" s="16"/>
      <c r="AF26" s="37"/>
      <c r="AG26" s="37"/>
      <c r="AH26" s="296"/>
      <c r="AI26" s="316"/>
      <c r="AJ26" s="316"/>
      <c r="AK26" s="315"/>
      <c r="AL26" s="315"/>
      <c r="AM26" s="315"/>
      <c r="AN26" s="315"/>
      <c r="AO26" s="316"/>
      <c r="AP26" s="316"/>
      <c r="AQ26" s="316"/>
      <c r="AR26" s="316"/>
      <c r="AS26" s="315"/>
      <c r="AT26" s="315"/>
      <c r="AU26" s="316"/>
      <c r="AV26" s="316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267"/>
      <c r="BJ26" s="267"/>
      <c r="BK26" s="267"/>
      <c r="BL26" s="267"/>
    </row>
    <row r="27" spans="1:67" ht="14.25">
      <c r="A27" s="14"/>
      <c r="B27" s="205" t="s">
        <v>204</v>
      </c>
      <c r="C27" s="14"/>
      <c r="D27" s="14"/>
      <c r="E27" s="14"/>
      <c r="F27" s="14"/>
      <c r="G27" s="315"/>
      <c r="H27" s="312"/>
      <c r="I27" s="315"/>
      <c r="J27" s="326"/>
      <c r="K27" s="16"/>
      <c r="L27" s="16"/>
      <c r="M27" s="16"/>
      <c r="N27" s="344"/>
      <c r="O27" s="202" t="s">
        <v>65</v>
      </c>
      <c r="P27" s="245">
        <f>AK22-AI22</f>
        <v>9</v>
      </c>
      <c r="Q27" s="245">
        <f>AM22-AK22</f>
        <v>8.8999999999999986</v>
      </c>
      <c r="R27" s="245">
        <f>AO22-AM22</f>
        <v>7.5</v>
      </c>
      <c r="S27" s="245">
        <f>AQ22-AO22</f>
        <v>5.9000000000000057</v>
      </c>
      <c r="T27" s="245">
        <f>AS22-AQ22</f>
        <v>4.7999999999999972</v>
      </c>
      <c r="U27" s="245">
        <f>AU22-AS22</f>
        <v>2.5999999999999943</v>
      </c>
      <c r="V27" s="245">
        <f>AW22-AU22</f>
        <v>2</v>
      </c>
      <c r="W27" s="245">
        <f>AY22-AW22</f>
        <v>1.5</v>
      </c>
      <c r="X27" s="245">
        <f>BA22-AY22</f>
        <v>2.1000000000000085</v>
      </c>
      <c r="Y27" s="245">
        <f>BC22-BA22</f>
        <v>3.2000000000000028</v>
      </c>
      <c r="Z27" s="245">
        <f>BE22-BC22</f>
        <v>3.6999999999999886</v>
      </c>
      <c r="AA27" s="245">
        <f>BG22-BE22</f>
        <v>3.6000000000000085</v>
      </c>
      <c r="AB27" s="245">
        <f>BI22-BG22</f>
        <v>4</v>
      </c>
      <c r="AC27" s="245">
        <f>BK22-BI22</f>
        <v>2.3999999999999915</v>
      </c>
      <c r="AD27" s="59"/>
      <c r="AE27" s="16"/>
      <c r="AF27" s="37"/>
      <c r="AG27" s="37"/>
      <c r="AH27" s="296"/>
      <c r="AI27" s="316"/>
      <c r="AJ27" s="316"/>
      <c r="AK27" s="315"/>
      <c r="AL27" s="315"/>
      <c r="AM27" s="315"/>
      <c r="AN27" s="315"/>
      <c r="AO27" s="316"/>
      <c r="AP27" s="316"/>
      <c r="AQ27" s="316"/>
      <c r="AR27" s="316"/>
      <c r="AS27" s="315"/>
      <c r="AT27" s="315"/>
      <c r="AU27" s="316"/>
      <c r="AV27" s="316"/>
      <c r="AW27" s="315"/>
      <c r="AX27" s="315"/>
      <c r="AY27" s="315"/>
      <c r="AZ27" s="315"/>
      <c r="BA27" s="316"/>
      <c r="BB27" s="316"/>
      <c r="BC27" s="316"/>
      <c r="BD27" s="316"/>
      <c r="BE27" s="315"/>
      <c r="BF27" s="315"/>
      <c r="BG27" s="315"/>
      <c r="BH27" s="315"/>
      <c r="BI27" s="267"/>
      <c r="BJ27" s="267"/>
      <c r="BK27" s="267"/>
      <c r="BL27" s="267"/>
    </row>
    <row r="28" spans="1:67">
      <c r="A28" s="205"/>
      <c r="B28" s="205" t="s">
        <v>205</v>
      </c>
      <c r="C28" s="14"/>
      <c r="D28" s="14"/>
      <c r="E28" s="14"/>
      <c r="F28" s="14"/>
      <c r="G28" s="327"/>
      <c r="H28" s="312"/>
      <c r="I28" s="327"/>
      <c r="J28" s="326"/>
      <c r="K28" s="16"/>
      <c r="L28" s="16"/>
      <c r="M28" s="16"/>
      <c r="O28" s="7" t="s">
        <v>112</v>
      </c>
      <c r="P28" s="272">
        <f>P25/P26*100</f>
        <v>94.623655913978567</v>
      </c>
      <c r="Q28" s="272">
        <f t="shared" ref="Q28:AC28" si="12">Q25/Q26*100</f>
        <v>130.86419753086412</v>
      </c>
      <c r="R28" s="272">
        <f>R25/R26*100</f>
        <v>0</v>
      </c>
      <c r="S28" s="272">
        <f t="shared" si="12"/>
        <v>0</v>
      </c>
      <c r="T28" s="272">
        <f t="shared" si="12"/>
        <v>0</v>
      </c>
      <c r="U28" s="272">
        <f t="shared" si="12"/>
        <v>0</v>
      </c>
      <c r="V28" s="272">
        <f>V25/V26*100</f>
        <v>0</v>
      </c>
      <c r="W28" s="272">
        <f t="shared" si="12"/>
        <v>0</v>
      </c>
      <c r="X28" s="272">
        <f t="shared" si="12"/>
        <v>0</v>
      </c>
      <c r="Y28" s="272">
        <f t="shared" si="12"/>
        <v>0</v>
      </c>
      <c r="Z28" s="272">
        <f t="shared" si="12"/>
        <v>0</v>
      </c>
      <c r="AA28" s="272">
        <f t="shared" si="12"/>
        <v>0</v>
      </c>
      <c r="AB28" s="272">
        <f t="shared" si="12"/>
        <v>0</v>
      </c>
      <c r="AC28" s="272">
        <f t="shared" si="12"/>
        <v>0</v>
      </c>
      <c r="AE28" s="16"/>
      <c r="AF28" s="37"/>
      <c r="AG28" s="37"/>
      <c r="AH28" s="14" t="s">
        <v>112</v>
      </c>
      <c r="AI28" s="263" t="s">
        <v>120</v>
      </c>
      <c r="AJ28" s="217"/>
      <c r="AK28" s="217">
        <f>(AK20-AK21)/(P26/10)</f>
        <v>-3.4408602150537599</v>
      </c>
      <c r="AL28" s="96"/>
      <c r="AM28" s="106">
        <f>(AM20-AM21)/(Q26/10)</f>
        <v>-0.86419753086420081</v>
      </c>
      <c r="AN28" s="96"/>
      <c r="AO28" s="246" t="e">
        <f>(AO20-AO21)/(R26/10)</f>
        <v>#VALUE!</v>
      </c>
      <c r="AP28" s="96"/>
      <c r="AQ28" s="246" t="e">
        <f>(AQ20-AQ21)/(S26/10)</f>
        <v>#VALUE!</v>
      </c>
      <c r="AR28" s="96"/>
      <c r="AS28" s="246" t="e">
        <f>(AS20-AS21)/(T26/10)</f>
        <v>#VALUE!</v>
      </c>
      <c r="AT28" s="96"/>
      <c r="AU28" s="130" t="e">
        <f>(AU20-AU21)/(U26/10)</f>
        <v>#VALUE!</v>
      </c>
      <c r="AV28" s="96"/>
      <c r="AW28" s="246" t="e">
        <f>(AW20-AW21)/(V26/10)</f>
        <v>#VALUE!</v>
      </c>
      <c r="AX28" s="96"/>
      <c r="AY28" s="246" t="e">
        <f>(AY20-AY21)/(W26/10)</f>
        <v>#VALUE!</v>
      </c>
      <c r="AZ28" s="96"/>
      <c r="BA28" s="106" t="e">
        <f>(BA20-BA21)/(X26/10)</f>
        <v>#VALUE!</v>
      </c>
      <c r="BB28" s="96"/>
      <c r="BC28" s="246" t="e">
        <f>(BC20-BC21)/(Y26/10)</f>
        <v>#VALUE!</v>
      </c>
      <c r="BD28" s="96"/>
      <c r="BE28" s="246" t="e">
        <f>(BE20-BE21)/(Z26/10)</f>
        <v>#VALUE!</v>
      </c>
      <c r="BF28" s="96"/>
      <c r="BG28" s="246" t="e">
        <f>(BG20-BG21)/(AA26/10)</f>
        <v>#VALUE!</v>
      </c>
      <c r="BH28" s="96"/>
      <c r="BI28" s="280" t="e">
        <f>(BI20-BI21)/(AB26/10)</f>
        <v>#VALUE!</v>
      </c>
      <c r="BJ28" s="338"/>
      <c r="BK28" s="354" t="e">
        <f>(BK20-BK21)/(AC26/10)</f>
        <v>#VALUE!</v>
      </c>
      <c r="BL28" s="268"/>
      <c r="BO28" s="93"/>
    </row>
    <row r="29" spans="1:67">
      <c r="A29" s="205"/>
      <c r="B29" s="205" t="s">
        <v>206</v>
      </c>
      <c r="C29" s="14"/>
      <c r="D29" s="14"/>
      <c r="E29" s="14"/>
      <c r="F29" s="14"/>
      <c r="G29" s="327"/>
      <c r="H29" s="327"/>
      <c r="I29" s="327"/>
      <c r="J29" s="326"/>
      <c r="K29" s="16"/>
      <c r="L29" s="16"/>
      <c r="M29" s="16"/>
      <c r="O29" s="7" t="s">
        <v>113</v>
      </c>
      <c r="P29" s="272">
        <f>P25/P27*100</f>
        <v>97.777777777777828</v>
      </c>
      <c r="Q29" s="272">
        <f>Q25/Q27*100</f>
        <v>119.10112359550557</v>
      </c>
      <c r="R29" s="272">
        <f t="shared" ref="R29:AC29" si="13">R25/R27*100</f>
        <v>0</v>
      </c>
      <c r="S29" s="272">
        <f t="shared" si="13"/>
        <v>0</v>
      </c>
      <c r="T29" s="272">
        <f t="shared" si="13"/>
        <v>0</v>
      </c>
      <c r="U29" s="272">
        <f t="shared" si="13"/>
        <v>0</v>
      </c>
      <c r="V29" s="272">
        <f t="shared" si="13"/>
        <v>0</v>
      </c>
      <c r="W29" s="272">
        <f t="shared" si="13"/>
        <v>0</v>
      </c>
      <c r="X29" s="272">
        <f t="shared" si="13"/>
        <v>0</v>
      </c>
      <c r="Y29" s="272">
        <f t="shared" si="13"/>
        <v>0</v>
      </c>
      <c r="Z29" s="272">
        <f t="shared" si="13"/>
        <v>0</v>
      </c>
      <c r="AA29" s="272">
        <f t="shared" si="13"/>
        <v>0</v>
      </c>
      <c r="AB29" s="272">
        <f t="shared" si="13"/>
        <v>0</v>
      </c>
      <c r="AC29" s="272">
        <f t="shared" si="13"/>
        <v>0</v>
      </c>
      <c r="AE29" s="16"/>
      <c r="AF29" s="37"/>
      <c r="AG29" s="37"/>
      <c r="AH29" s="14" t="s">
        <v>113</v>
      </c>
      <c r="AI29" s="263" t="s">
        <v>120</v>
      </c>
      <c r="AJ29" s="96"/>
      <c r="AK29" s="246">
        <f>(AK20-AK22)/(P27/10)</f>
        <v>0.33333333333333809</v>
      </c>
      <c r="AL29" s="96"/>
      <c r="AM29" s="106">
        <f>(AM20-AM22)/(Q27/10)</f>
        <v>2.2471910112359552</v>
      </c>
      <c r="AN29" s="96"/>
      <c r="AO29" s="246" t="e">
        <f>(AO20-AO22)/(R27/10)</f>
        <v>#VALUE!</v>
      </c>
      <c r="AP29" s="96"/>
      <c r="AQ29" s="246" t="e">
        <f>(AQ20-AQ22)/(S27/10)</f>
        <v>#VALUE!</v>
      </c>
      <c r="AR29" s="96"/>
      <c r="AS29" s="246" t="e">
        <f>(AS20-AS22)/(T27/10)</f>
        <v>#VALUE!</v>
      </c>
      <c r="AT29" s="96"/>
      <c r="AU29" s="130" t="e">
        <f>(AU20-AU22)/(U27/10)</f>
        <v>#VALUE!</v>
      </c>
      <c r="AV29" s="96"/>
      <c r="AW29" s="130"/>
      <c r="AX29" s="96"/>
      <c r="AY29" s="246" t="e">
        <f>(AY20-AY22)/(W27/10)</f>
        <v>#VALUE!</v>
      </c>
      <c r="AZ29" s="96"/>
      <c r="BA29" s="106" t="e">
        <f>(BA20-BA22)/(X27/10)</f>
        <v>#VALUE!</v>
      </c>
      <c r="BB29" s="96"/>
      <c r="BC29" s="246" t="e">
        <f>(BC20-BC22)/(Y27/10)</f>
        <v>#VALUE!</v>
      </c>
      <c r="BD29" s="96"/>
      <c r="BE29" s="246" t="e">
        <f>(BE20-BE22)/(Z27/10)</f>
        <v>#VALUE!</v>
      </c>
      <c r="BF29" s="96"/>
      <c r="BG29" s="246" t="e">
        <f>(BG20-BG22)/(AA27/10)</f>
        <v>#VALUE!</v>
      </c>
      <c r="BH29" s="96"/>
      <c r="BI29" s="280" t="e">
        <f>(BI20-BI22)/(AB27/10)</f>
        <v>#VALUE!</v>
      </c>
      <c r="BJ29" s="338"/>
      <c r="BK29" s="337" t="e">
        <f>(BK20-BK22)/(AC27/10)</f>
        <v>#VALUE!</v>
      </c>
      <c r="BL29" s="268"/>
    </row>
    <row r="30" spans="1:67">
      <c r="A30" s="205"/>
      <c r="B30" s="14" t="s">
        <v>189</v>
      </c>
      <c r="C30" s="14"/>
      <c r="D30" s="14"/>
      <c r="E30" s="14"/>
      <c r="F30" s="14"/>
      <c r="G30" s="327"/>
      <c r="H30" s="327"/>
      <c r="I30" s="327"/>
      <c r="J30" s="326"/>
      <c r="K30" s="16"/>
      <c r="L30" s="16"/>
      <c r="M30" s="16"/>
      <c r="N30" s="16"/>
      <c r="O30" s="16"/>
      <c r="P30" s="16"/>
      <c r="Z30" s="16"/>
      <c r="AA30" s="16"/>
      <c r="AB30" s="16"/>
      <c r="AC30" s="16"/>
      <c r="AD30" s="16"/>
      <c r="AE30" s="16"/>
      <c r="AF30" s="37"/>
      <c r="AG30" s="37"/>
      <c r="AH30" s="14"/>
      <c r="AI30" s="263"/>
      <c r="AJ30" s="96"/>
      <c r="AK30" s="217"/>
      <c r="AL30" s="96"/>
      <c r="AM30" s="217"/>
      <c r="AN30" s="96"/>
      <c r="AO30" s="246"/>
      <c r="AP30" s="96"/>
      <c r="AQ30" s="217"/>
      <c r="AR30" s="96"/>
      <c r="AS30" s="217"/>
      <c r="AT30" s="96"/>
      <c r="AU30" s="217"/>
      <c r="AV30" s="96"/>
      <c r="AW30" s="217"/>
      <c r="AX30" s="96"/>
      <c r="AY30" s="246"/>
      <c r="AZ30" s="96"/>
      <c r="BA30" s="106"/>
      <c r="BB30" s="96"/>
      <c r="BC30" s="217"/>
      <c r="BD30" s="96"/>
      <c r="BE30" s="217"/>
      <c r="BF30" s="96"/>
      <c r="BG30" s="246"/>
      <c r="BH30" s="96"/>
      <c r="BI30" s="337"/>
      <c r="BJ30" s="338"/>
      <c r="BK30" s="337"/>
      <c r="BL30" s="268"/>
    </row>
    <row r="31" spans="1:67" ht="14.25">
      <c r="A31" s="205"/>
      <c r="B31" s="15" t="s">
        <v>148</v>
      </c>
      <c r="D31" s="308"/>
      <c r="E31" s="308"/>
      <c r="G31" s="315"/>
      <c r="H31" s="315"/>
      <c r="I31" s="315"/>
      <c r="J31" s="326"/>
      <c r="K31" s="16"/>
      <c r="L31" s="16"/>
      <c r="M31" s="16"/>
      <c r="N31" s="16"/>
      <c r="O31" s="16"/>
      <c r="P31" s="16"/>
      <c r="Q31" s="16"/>
      <c r="R31" s="393" t="s">
        <v>66</v>
      </c>
      <c r="S31" s="393"/>
      <c r="T31" s="379"/>
      <c r="U31" s="379" t="s">
        <v>236</v>
      </c>
      <c r="V31" s="398"/>
      <c r="W31" s="398"/>
      <c r="X31" s="27"/>
      <c r="Y31" s="16"/>
      <c r="Z31" s="16"/>
      <c r="AA31" s="16"/>
      <c r="AB31" s="16"/>
      <c r="AC31" s="16"/>
      <c r="AD31" s="16"/>
      <c r="AE31" s="16"/>
      <c r="AF31" s="37"/>
      <c r="AG31" s="37"/>
      <c r="AH31" s="296"/>
      <c r="AI31" s="316"/>
      <c r="AJ31" s="316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267"/>
      <c r="BJ31" s="267"/>
      <c r="BK31" s="267"/>
      <c r="BL31" s="267"/>
      <c r="BM31" s="94"/>
      <c r="BN31" s="94"/>
      <c r="BO31" s="94"/>
    </row>
    <row r="32" spans="1:67" ht="14.25">
      <c r="A32" s="15"/>
      <c r="B32" s="15" t="s">
        <v>163</v>
      </c>
      <c r="G32" s="327"/>
      <c r="H32" s="327"/>
      <c r="I32" s="315"/>
      <c r="J32" s="326"/>
      <c r="K32" s="16"/>
      <c r="L32" s="16"/>
      <c r="M32" s="16"/>
      <c r="N32" s="16"/>
      <c r="O32" s="16"/>
      <c r="P32" s="16"/>
      <c r="Q32" s="16"/>
      <c r="R32" s="396" t="s">
        <v>67</v>
      </c>
      <c r="S32" s="396"/>
      <c r="T32" s="395"/>
      <c r="U32" s="395" t="s">
        <v>237</v>
      </c>
      <c r="V32" s="394"/>
      <c r="W32" s="394"/>
      <c r="X32" s="27"/>
      <c r="Y32" s="16"/>
      <c r="Z32" s="16"/>
      <c r="AA32" s="16"/>
      <c r="AB32" s="16"/>
      <c r="AC32" s="16"/>
      <c r="AD32" s="16"/>
      <c r="AE32" s="16"/>
      <c r="AF32" s="37"/>
      <c r="AG32" s="37"/>
      <c r="AH32" s="296"/>
      <c r="AI32" s="316"/>
      <c r="AJ32" s="316"/>
      <c r="AK32" s="316"/>
      <c r="AL32" s="316"/>
      <c r="AM32" s="315"/>
      <c r="AN32" s="315"/>
      <c r="AO32" s="316"/>
      <c r="AP32" s="316"/>
      <c r="AQ32" s="316"/>
      <c r="AR32" s="316"/>
      <c r="AS32" s="316"/>
      <c r="AT32" s="316"/>
      <c r="AU32" s="316"/>
      <c r="AV32" s="316"/>
      <c r="AW32" s="315"/>
      <c r="AX32" s="315"/>
      <c r="AY32" s="315"/>
      <c r="AZ32" s="315"/>
      <c r="BA32" s="316"/>
      <c r="BB32" s="316"/>
      <c r="BC32" s="316"/>
      <c r="BD32" s="316"/>
      <c r="BE32" s="315"/>
      <c r="BF32" s="315"/>
      <c r="BG32" s="316"/>
      <c r="BH32" s="316"/>
      <c r="BI32" s="267"/>
      <c r="BJ32" s="267"/>
      <c r="BK32" s="267"/>
      <c r="BL32" s="267"/>
      <c r="BM32" s="94"/>
      <c r="BN32" s="94"/>
      <c r="BO32" s="94"/>
    </row>
    <row r="33" spans="1:67" ht="14.25">
      <c r="A33" s="312"/>
      <c r="B33" s="15" t="s">
        <v>162</v>
      </c>
      <c r="G33" s="327"/>
      <c r="H33" s="327"/>
      <c r="I33" s="315"/>
      <c r="J33" s="32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37"/>
      <c r="AG33" s="261" t="s">
        <v>124</v>
      </c>
      <c r="AH33" s="269"/>
      <c r="AI33" s="316"/>
      <c r="AJ33" s="316"/>
      <c r="AK33" s="316"/>
      <c r="AL33" s="316"/>
      <c r="AM33" s="315"/>
      <c r="AN33" s="315"/>
      <c r="AO33" s="316"/>
      <c r="AP33" s="316"/>
      <c r="AQ33" s="316"/>
      <c r="AR33" s="316"/>
      <c r="AS33" s="316"/>
      <c r="AT33" s="316"/>
      <c r="AU33" s="316"/>
      <c r="AV33" s="316"/>
      <c r="AW33" s="315"/>
      <c r="AX33" s="315"/>
      <c r="AY33" s="315"/>
      <c r="AZ33" s="315"/>
      <c r="BA33" s="316"/>
      <c r="BB33" s="316"/>
      <c r="BC33" s="316"/>
      <c r="BD33" s="316"/>
      <c r="BE33" s="315"/>
      <c r="BF33" s="315"/>
      <c r="BG33" s="316"/>
      <c r="BH33" s="316"/>
      <c r="BI33" s="267"/>
      <c r="BJ33" s="267"/>
      <c r="BK33" s="267"/>
      <c r="BL33" s="267"/>
      <c r="BM33" s="94"/>
      <c r="BN33" s="94"/>
      <c r="BO33" s="94"/>
    </row>
    <row r="34" spans="1:67" ht="14.25">
      <c r="A34" s="312"/>
      <c r="B34" s="37"/>
      <c r="C34" s="296"/>
      <c r="D34" s="315"/>
      <c r="E34" s="315"/>
      <c r="F34" s="315"/>
      <c r="G34" s="315"/>
      <c r="H34" s="315"/>
      <c r="I34" s="327"/>
      <c r="J34" s="32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37"/>
      <c r="AG34" s="37"/>
      <c r="AH34" s="37"/>
      <c r="AI34" s="268"/>
      <c r="AJ34" s="268"/>
      <c r="AK34" s="268"/>
      <c r="AL34" s="268"/>
      <c r="AM34" s="327"/>
      <c r="AN34" s="327"/>
      <c r="AO34" s="268"/>
      <c r="AP34" s="268"/>
      <c r="AQ34" s="268"/>
      <c r="AR34" s="268"/>
      <c r="AS34" s="268"/>
      <c r="AT34" s="268"/>
      <c r="AU34" s="268"/>
      <c r="AV34" s="268"/>
      <c r="AW34" s="327"/>
      <c r="AX34" s="327"/>
      <c r="AY34" s="327"/>
      <c r="AZ34" s="327"/>
      <c r="BA34" s="268"/>
      <c r="BB34" s="268"/>
      <c r="BC34" s="268"/>
      <c r="BD34" s="268"/>
      <c r="BE34" s="327"/>
      <c r="BF34" s="327"/>
      <c r="BG34" s="268"/>
      <c r="BH34" s="268"/>
      <c r="BI34" s="268"/>
      <c r="BJ34" s="268"/>
      <c r="BK34" s="268"/>
      <c r="BL34" s="268"/>
    </row>
    <row r="35" spans="1:67" ht="14.25">
      <c r="A35" s="312"/>
      <c r="B35" s="37"/>
      <c r="C35" s="296"/>
      <c r="D35" s="315"/>
      <c r="E35" s="315"/>
      <c r="F35" s="315"/>
      <c r="G35" s="315"/>
      <c r="H35" s="315"/>
      <c r="I35" s="327"/>
      <c r="J35" s="32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37"/>
      <c r="AG35" s="37"/>
      <c r="AH35" s="37"/>
      <c r="AI35" s="268"/>
      <c r="AJ35" s="268"/>
      <c r="AK35" s="268"/>
      <c r="AL35" s="268"/>
      <c r="AM35" s="327"/>
      <c r="AN35" s="327"/>
      <c r="AO35" s="268"/>
      <c r="AP35" s="268"/>
      <c r="AQ35" s="268"/>
      <c r="AR35" s="268"/>
      <c r="AS35" s="268"/>
      <c r="AT35" s="268"/>
      <c r="AU35" s="268"/>
      <c r="AV35" s="268"/>
      <c r="AW35" s="327"/>
      <c r="AX35" s="327"/>
      <c r="AY35" s="327"/>
      <c r="AZ35" s="327"/>
      <c r="BA35" s="268"/>
      <c r="BB35" s="268"/>
      <c r="BC35" s="268"/>
      <c r="BD35" s="268"/>
      <c r="BE35" s="327"/>
      <c r="BF35" s="327"/>
      <c r="BG35" s="268"/>
      <c r="BH35" s="268"/>
      <c r="BI35" s="268"/>
      <c r="BJ35" s="268"/>
      <c r="BK35" s="268"/>
      <c r="BL35" s="268"/>
    </row>
    <row r="36" spans="1:67" ht="14.25">
      <c r="A36" s="37"/>
      <c r="B36" s="37"/>
      <c r="C36" s="296"/>
      <c r="D36" s="315"/>
      <c r="E36" s="315"/>
      <c r="F36" s="315"/>
      <c r="G36" s="315"/>
      <c r="H36" s="315"/>
      <c r="I36" s="315"/>
      <c r="J36" s="32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37"/>
      <c r="AG36" s="37"/>
      <c r="AH36" s="296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267"/>
      <c r="BJ36" s="267"/>
      <c r="BK36" s="267"/>
      <c r="BL36" s="267"/>
    </row>
    <row r="37" spans="1:67" ht="14.25">
      <c r="A37" s="37"/>
      <c r="B37" s="37"/>
      <c r="C37" s="37"/>
      <c r="D37" s="327"/>
      <c r="E37" s="327"/>
      <c r="F37" s="327"/>
      <c r="G37" s="327"/>
      <c r="H37" s="327"/>
      <c r="I37" s="315"/>
      <c r="J37" s="32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37"/>
      <c r="AG37" s="37"/>
      <c r="AH37" s="296"/>
      <c r="AI37" s="316"/>
      <c r="AJ37" s="316"/>
      <c r="AK37" s="316"/>
      <c r="AL37" s="316"/>
      <c r="AM37" s="315"/>
      <c r="AN37" s="315"/>
      <c r="AO37" s="316"/>
      <c r="AP37" s="316"/>
      <c r="AQ37" s="316"/>
      <c r="AR37" s="316"/>
      <c r="AS37" s="316"/>
      <c r="AT37" s="316"/>
      <c r="AU37" s="316"/>
      <c r="AV37" s="316"/>
      <c r="AW37" s="315"/>
      <c r="AX37" s="315"/>
      <c r="AY37" s="315"/>
      <c r="AZ37" s="315"/>
      <c r="BA37" s="316"/>
      <c r="BB37" s="316"/>
      <c r="BC37" s="316"/>
      <c r="BD37" s="316"/>
      <c r="BE37" s="316"/>
      <c r="BF37" s="316"/>
      <c r="BG37" s="316"/>
      <c r="BH37" s="316"/>
      <c r="BI37" s="267"/>
      <c r="BJ37" s="267"/>
      <c r="BK37" s="267"/>
      <c r="BL37" s="267"/>
    </row>
    <row r="38" spans="1:67" ht="14.25">
      <c r="A38" s="37"/>
      <c r="B38" s="37"/>
      <c r="C38" s="37"/>
      <c r="D38" s="327"/>
      <c r="E38" s="327"/>
      <c r="F38" s="327"/>
      <c r="G38" s="327"/>
      <c r="H38" s="327"/>
      <c r="I38" s="315"/>
      <c r="J38" s="32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37"/>
      <c r="AG38" s="37"/>
      <c r="AH38" s="296"/>
      <c r="AI38" s="316"/>
      <c r="AJ38" s="316"/>
      <c r="AK38" s="316"/>
      <c r="AL38" s="316"/>
      <c r="AM38" s="315"/>
      <c r="AN38" s="315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315"/>
      <c r="AZ38" s="315"/>
      <c r="BA38" s="316"/>
      <c r="BB38" s="316"/>
      <c r="BC38" s="316"/>
      <c r="BD38" s="316"/>
      <c r="BE38" s="316"/>
      <c r="BF38" s="316"/>
      <c r="BG38" s="316"/>
      <c r="BH38" s="316"/>
      <c r="BI38" s="267"/>
      <c r="BJ38" s="267"/>
      <c r="BK38" s="267"/>
      <c r="BL38" s="267"/>
    </row>
    <row r="39" spans="1:67" ht="14.25">
      <c r="A39" s="16"/>
      <c r="B39" s="37"/>
      <c r="C39" s="296"/>
      <c r="D39" s="315"/>
      <c r="E39" s="315"/>
      <c r="F39" s="315"/>
      <c r="G39" s="315"/>
      <c r="H39" s="315"/>
      <c r="I39" s="327"/>
      <c r="J39" s="32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37"/>
      <c r="AH39" s="37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327"/>
      <c r="AZ39" s="327"/>
      <c r="BA39" s="268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</row>
    <row r="40" spans="1:67" ht="14.25">
      <c r="A40" s="37"/>
      <c r="B40" s="37"/>
      <c r="C40" s="296"/>
      <c r="D40" s="315"/>
      <c r="E40" s="315"/>
      <c r="F40" s="315"/>
      <c r="G40" s="315"/>
      <c r="H40" s="315"/>
      <c r="I40" s="327"/>
      <c r="J40" s="32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37"/>
      <c r="AG40" s="37"/>
      <c r="AH40" s="37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327"/>
      <c r="AZ40" s="327"/>
      <c r="BA40" s="268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</row>
    <row r="41" spans="1:67" ht="14.25">
      <c r="A41" s="16"/>
      <c r="B41" s="37"/>
      <c r="C41" s="296"/>
      <c r="D41" s="315"/>
      <c r="E41" s="315"/>
      <c r="F41" s="315"/>
      <c r="G41" s="315"/>
      <c r="H41" s="315"/>
      <c r="I41" s="315"/>
      <c r="J41" s="32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37"/>
      <c r="AH41" s="29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267"/>
      <c r="BJ41" s="267"/>
      <c r="BK41" s="267"/>
      <c r="BL41" s="267"/>
      <c r="BM41" s="94"/>
      <c r="BN41" s="94"/>
      <c r="BO41" s="94"/>
    </row>
    <row r="42" spans="1:67" ht="14.25">
      <c r="A42" s="16"/>
      <c r="B42" s="37"/>
      <c r="C42" s="37"/>
      <c r="D42" s="327"/>
      <c r="E42" s="327"/>
      <c r="F42" s="327"/>
      <c r="G42" s="327"/>
      <c r="H42" s="327"/>
      <c r="I42" s="315"/>
      <c r="J42" s="32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37"/>
      <c r="AH42" s="29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267"/>
      <c r="BJ42" s="267"/>
      <c r="BK42" s="267"/>
      <c r="BL42" s="267"/>
      <c r="BM42" s="94"/>
      <c r="BN42" s="94"/>
      <c r="BO42" s="94"/>
    </row>
    <row r="43" spans="1:67" ht="14.25">
      <c r="A43" s="37"/>
      <c r="B43" s="37"/>
      <c r="C43" s="37"/>
      <c r="D43" s="327"/>
      <c r="E43" s="327"/>
      <c r="F43" s="327"/>
      <c r="G43" s="327"/>
      <c r="H43" s="327"/>
      <c r="I43" s="315"/>
      <c r="J43" s="32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37"/>
      <c r="AG43" s="37"/>
      <c r="AH43" s="29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267"/>
      <c r="BJ43" s="267"/>
      <c r="BK43" s="267"/>
      <c r="BL43" s="267"/>
      <c r="BM43" s="94"/>
      <c r="BN43" s="94"/>
      <c r="BO43" s="94"/>
    </row>
    <row r="44" spans="1:67">
      <c r="A44" s="16"/>
      <c r="B44" s="37"/>
      <c r="C44" s="37"/>
      <c r="D44" s="20"/>
      <c r="E44" s="20"/>
      <c r="F44" s="20"/>
      <c r="G44" s="20"/>
      <c r="H44" s="20"/>
      <c r="I44" s="327"/>
      <c r="J44" s="32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37"/>
      <c r="AH44" s="37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</row>
    <row r="45" spans="1:67">
      <c r="A45" s="16"/>
      <c r="B45" s="14"/>
      <c r="C45" s="14"/>
      <c r="D45" s="14"/>
      <c r="E45" s="14"/>
      <c r="F45" s="14"/>
      <c r="G45" s="14"/>
      <c r="H45" s="14"/>
      <c r="I45" s="327"/>
      <c r="J45" s="326"/>
      <c r="K45" s="16"/>
      <c r="L45" s="16"/>
      <c r="M45" s="16"/>
      <c r="N45" s="16"/>
      <c r="O45" s="16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9"/>
      <c r="AA45" s="318"/>
      <c r="AB45" s="16"/>
      <c r="AC45" s="16"/>
      <c r="AD45" s="16"/>
      <c r="AE45" s="16"/>
      <c r="AF45" s="16"/>
      <c r="AG45" s="37"/>
      <c r="AH45" s="37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</row>
    <row r="46" spans="1:67">
      <c r="A46" s="16"/>
      <c r="B46" s="14"/>
      <c r="C46" s="14"/>
      <c r="D46" s="14"/>
      <c r="E46" s="14"/>
      <c r="F46" s="14"/>
      <c r="G46" s="14"/>
      <c r="H46" s="14"/>
      <c r="I46" s="20"/>
      <c r="J46" s="37"/>
      <c r="N46" s="16"/>
      <c r="O46" s="16"/>
      <c r="P46" s="320"/>
      <c r="Q46" s="320"/>
      <c r="R46" s="320"/>
      <c r="S46" s="321"/>
      <c r="T46" s="321"/>
      <c r="U46" s="322"/>
      <c r="V46" s="322"/>
      <c r="W46" s="322"/>
      <c r="X46" s="322"/>
      <c r="Y46" s="322"/>
      <c r="Z46" s="322"/>
      <c r="AA46" s="322"/>
      <c r="AB46" s="16"/>
      <c r="AC46" s="16"/>
      <c r="AD46" s="16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N47" s="16"/>
      <c r="O47" s="323"/>
      <c r="P47" s="68"/>
      <c r="Q47" s="68"/>
      <c r="R47" s="68"/>
      <c r="S47" s="68"/>
      <c r="T47" s="68"/>
      <c r="U47" s="68"/>
      <c r="V47" s="68"/>
      <c r="W47" s="324"/>
      <c r="X47" s="68"/>
      <c r="Y47" s="68"/>
      <c r="Z47" s="68"/>
      <c r="AA47" s="68"/>
      <c r="AB47" s="16"/>
      <c r="AC47" s="16"/>
      <c r="AD47" s="16"/>
      <c r="AE47" s="16"/>
      <c r="AF47" s="16"/>
      <c r="AG47" s="16"/>
      <c r="AH47" s="16"/>
      <c r="AI47" s="262"/>
      <c r="AJ47" s="16"/>
      <c r="AK47" s="16"/>
      <c r="AL47" s="16"/>
    </row>
    <row r="48" spans="1:67">
      <c r="A48" s="14"/>
      <c r="B48" s="14"/>
      <c r="C48" s="14"/>
      <c r="D48" s="14"/>
      <c r="E48" s="14"/>
      <c r="F48" s="14"/>
      <c r="G48" s="205"/>
      <c r="H48" s="14"/>
      <c r="I48" s="14"/>
      <c r="N48" s="16"/>
      <c r="O48" s="323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16"/>
      <c r="AC48" s="16"/>
      <c r="AD48" s="16"/>
      <c r="AE48" s="33"/>
      <c r="AF48" s="34"/>
      <c r="AH48" s="14"/>
      <c r="AI48" s="263"/>
      <c r="AJ48" s="217"/>
      <c r="AK48" s="246"/>
      <c r="AL48" s="96"/>
      <c r="AM48" s="246"/>
      <c r="AN48" s="96"/>
      <c r="AO48" s="246"/>
      <c r="AP48" s="96"/>
      <c r="AQ48" s="278"/>
      <c r="AR48" s="96"/>
      <c r="AS48" s="246"/>
      <c r="AT48" s="96"/>
      <c r="AU48" s="246"/>
      <c r="AV48" s="96"/>
      <c r="AW48" s="246"/>
      <c r="AX48" s="96"/>
      <c r="AY48" s="246"/>
      <c r="AZ48" s="96"/>
      <c r="BA48" s="246"/>
      <c r="BB48" s="96"/>
      <c r="BC48" s="266"/>
      <c r="BE48" s="246"/>
      <c r="BG48" s="246"/>
      <c r="BI48" s="280"/>
      <c r="BK48" s="280"/>
    </row>
    <row r="49" spans="1:63" ht="13.5" customHeight="1">
      <c r="A49" s="205"/>
      <c r="B49" s="14"/>
      <c r="C49" s="14"/>
      <c r="D49" s="14"/>
      <c r="E49" s="14"/>
      <c r="F49" s="14"/>
      <c r="G49" s="205"/>
      <c r="H49" s="14"/>
      <c r="I49" s="14"/>
      <c r="N49" s="16"/>
      <c r="O49" s="323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16"/>
      <c r="AC49" s="16"/>
      <c r="AD49" s="16"/>
      <c r="AH49" s="14"/>
      <c r="AI49" s="263"/>
      <c r="AJ49" s="96"/>
      <c r="AK49" s="246"/>
      <c r="AL49" s="96"/>
      <c r="AM49" s="246"/>
      <c r="AN49" s="96"/>
      <c r="AO49" s="246"/>
      <c r="AP49" s="96"/>
      <c r="AQ49" s="278"/>
      <c r="AR49" s="96"/>
      <c r="AS49" s="246"/>
      <c r="AT49" s="96"/>
      <c r="AU49" s="246"/>
      <c r="AV49" s="96"/>
      <c r="AW49" s="246"/>
      <c r="AX49" s="96"/>
      <c r="AY49" s="246"/>
      <c r="AZ49" s="96"/>
      <c r="BA49" s="246"/>
      <c r="BB49" s="96"/>
      <c r="BC49" s="301"/>
      <c r="BE49" s="302"/>
      <c r="BG49" s="277"/>
      <c r="BI49" s="280"/>
      <c r="BK49" s="280"/>
    </row>
    <row r="50" spans="1:63" ht="13.5" customHeight="1">
      <c r="A50" s="205"/>
      <c r="B50" s="308"/>
      <c r="C50" s="308"/>
      <c r="D50" s="308"/>
      <c r="E50" s="308"/>
      <c r="F50" s="308"/>
      <c r="G50" s="81"/>
      <c r="H50" s="308"/>
      <c r="I50" s="14"/>
      <c r="N50" s="16"/>
      <c r="O50" s="16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16"/>
      <c r="AC50" s="34"/>
      <c r="AD50" s="33"/>
      <c r="AE50" s="33"/>
      <c r="AF50" s="33"/>
      <c r="AH50" s="14"/>
      <c r="AI50" s="261"/>
      <c r="AJ50" s="14"/>
      <c r="AK50" s="271"/>
      <c r="AL50" s="124"/>
      <c r="AM50" s="246"/>
      <c r="AN50" s="14"/>
      <c r="AO50" s="246"/>
      <c r="AP50" s="14"/>
      <c r="AQ50" s="246"/>
      <c r="AR50" s="14"/>
      <c r="AS50" s="14"/>
      <c r="AT50" s="14"/>
      <c r="AU50" s="246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205"/>
      <c r="B51" s="308"/>
      <c r="C51" s="308"/>
      <c r="D51" s="308"/>
      <c r="E51" s="308"/>
      <c r="G51" s="81"/>
      <c r="H51" s="308"/>
      <c r="I51" s="14"/>
      <c r="K51" s="14"/>
      <c r="L51" s="14"/>
      <c r="N51" s="16"/>
      <c r="O51" s="16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16"/>
      <c r="AC51" s="34"/>
      <c r="AD51" s="35"/>
      <c r="AE51" s="36"/>
      <c r="AF51" s="36"/>
      <c r="AH51" s="14"/>
      <c r="AI51" s="263"/>
      <c r="AJ51" s="96"/>
      <c r="AK51" s="246"/>
      <c r="AL51" s="96"/>
      <c r="AM51" s="246"/>
      <c r="AN51" s="96"/>
      <c r="AO51" s="246"/>
      <c r="AP51" s="96"/>
      <c r="AQ51" s="246"/>
      <c r="AR51" s="96"/>
      <c r="AS51" s="246"/>
      <c r="AT51" s="96"/>
      <c r="AU51" s="246"/>
      <c r="AV51" s="96"/>
      <c r="AW51" s="246"/>
      <c r="AX51" s="96"/>
      <c r="AY51" s="246"/>
      <c r="AZ51" s="96"/>
      <c r="BA51" s="277"/>
      <c r="BB51" s="96"/>
      <c r="BC51" s="246"/>
      <c r="BE51" s="280"/>
      <c r="BF51" s="284"/>
      <c r="BG51" s="280"/>
    </row>
    <row r="52" spans="1:63" ht="13.5" customHeight="1">
      <c r="A52" s="15"/>
      <c r="I52" s="308"/>
      <c r="J52" s="308"/>
      <c r="M52" s="14"/>
      <c r="N52" s="20"/>
      <c r="O52" s="16"/>
      <c r="P52" s="34"/>
      <c r="Q52" s="16"/>
      <c r="R52" s="584"/>
      <c r="S52" s="584"/>
      <c r="T52" s="328"/>
      <c r="U52" s="303"/>
      <c r="V52" s="585"/>
      <c r="W52" s="585"/>
      <c r="X52" s="24"/>
      <c r="Y52" s="16"/>
      <c r="Z52" s="16"/>
      <c r="AA52" s="16"/>
      <c r="AB52" s="16"/>
      <c r="AC52" s="37"/>
      <c r="AD52" s="23"/>
      <c r="AE52" s="23"/>
      <c r="AF52" s="23"/>
      <c r="AH52" s="14"/>
      <c r="AI52" s="263"/>
      <c r="AJ52" s="96"/>
      <c r="AK52" s="246"/>
      <c r="AL52" s="96"/>
      <c r="AM52" s="246"/>
      <c r="AN52" s="96"/>
      <c r="AO52" s="246"/>
      <c r="AP52" s="96"/>
      <c r="AQ52" s="246"/>
      <c r="AR52" s="96"/>
      <c r="AS52" s="246"/>
      <c r="AT52" s="96"/>
      <c r="AU52" s="246"/>
      <c r="AV52" s="96"/>
      <c r="AW52" s="277"/>
      <c r="AX52" s="96"/>
      <c r="AY52" s="246"/>
      <c r="AZ52" s="96"/>
      <c r="BA52" s="106"/>
      <c r="BB52" s="96"/>
      <c r="BC52" s="246"/>
      <c r="BE52" s="280"/>
      <c r="BF52" s="284"/>
      <c r="BG52" s="280"/>
    </row>
    <row r="53" spans="1:63" ht="13.5" customHeight="1">
      <c r="A53" s="15"/>
      <c r="I53" s="308"/>
      <c r="J53" s="308"/>
      <c r="N53" s="22"/>
      <c r="O53" s="16"/>
      <c r="P53" s="16"/>
      <c r="Q53" s="16"/>
      <c r="R53" s="584"/>
      <c r="S53" s="584"/>
      <c r="T53" s="328"/>
      <c r="U53" s="303"/>
      <c r="V53" s="585"/>
      <c r="W53" s="585"/>
      <c r="X53" s="24"/>
      <c r="Y53" s="16"/>
      <c r="Z53" s="16"/>
      <c r="AA53" s="16"/>
      <c r="AB53" s="16"/>
      <c r="AC53" s="37"/>
      <c r="AD53" s="23"/>
      <c r="AE53" s="23"/>
      <c r="AF53" s="23"/>
      <c r="AI53" s="264"/>
      <c r="AQ53" s="92"/>
    </row>
    <row r="54" spans="1:63" ht="14.25">
      <c r="I54" s="23"/>
      <c r="J54" s="23"/>
      <c r="K54" s="20"/>
      <c r="L54" s="20"/>
      <c r="M54" s="20"/>
      <c r="N54" s="20"/>
      <c r="S54" s="310"/>
      <c r="T54" s="310"/>
      <c r="U54" s="310"/>
      <c r="V54" s="310"/>
      <c r="W54" s="24"/>
      <c r="X54" s="24"/>
      <c r="AF54" s="309"/>
      <c r="AG54" s="130"/>
      <c r="AH54" s="261"/>
      <c r="AI54" s="96"/>
    </row>
    <row r="55" spans="1:63" ht="14.25">
      <c r="I55" s="23"/>
      <c r="J55" s="23"/>
      <c r="K55" s="22"/>
      <c r="L55" s="22"/>
      <c r="M55" s="20"/>
      <c r="N55" s="20"/>
      <c r="S55" s="228"/>
      <c r="T55" s="228"/>
      <c r="U55" s="228"/>
      <c r="V55" s="228"/>
      <c r="W55" s="229"/>
      <c r="X55" s="229"/>
      <c r="AF55" s="309"/>
      <c r="AG55" s="130"/>
    </row>
    <row r="56" spans="1:63" ht="14.25">
      <c r="I56" s="20"/>
      <c r="J56" s="20"/>
      <c r="K56" s="23"/>
      <c r="L56" s="23"/>
      <c r="M56" s="22"/>
      <c r="N56" s="22"/>
    </row>
    <row r="57" spans="1:63" ht="14.25">
      <c r="I57" s="20"/>
      <c r="J57" s="20"/>
      <c r="K57" s="23"/>
      <c r="L57" s="23"/>
      <c r="M57" s="23"/>
      <c r="N57" s="23"/>
    </row>
    <row r="58" spans="1:63" ht="14.25">
      <c r="I58" s="22"/>
      <c r="J58" s="22"/>
      <c r="K58" s="20"/>
      <c r="L58" s="20"/>
      <c r="M58" s="23"/>
      <c r="N58" s="23"/>
    </row>
    <row r="59" spans="1:63" ht="14.25">
      <c r="I59" s="23"/>
      <c r="J59" s="23"/>
      <c r="K59" s="20"/>
      <c r="L59" s="20"/>
      <c r="M59" s="20"/>
      <c r="N59" s="20"/>
    </row>
    <row r="60" spans="1:63" ht="14.25">
      <c r="I60" s="23"/>
      <c r="J60" s="23"/>
      <c r="K60" s="22"/>
      <c r="L60" s="22"/>
      <c r="M60" s="20"/>
      <c r="N60" s="20"/>
    </row>
    <row r="61" spans="1:63" ht="14.25">
      <c r="I61" s="20"/>
      <c r="J61" s="20"/>
      <c r="K61" s="23"/>
      <c r="L61" s="23"/>
      <c r="M61" s="22"/>
      <c r="N61" s="22"/>
    </row>
    <row r="62" spans="1:63" ht="14.25">
      <c r="I62" s="20"/>
      <c r="J62" s="20"/>
      <c r="K62" s="23"/>
      <c r="L62" s="23"/>
      <c r="M62" s="23"/>
      <c r="N62" s="23"/>
      <c r="AF62" s="14"/>
      <c r="AG62" s="130"/>
    </row>
    <row r="63" spans="1:63" ht="14.25">
      <c r="I63" s="22"/>
      <c r="J63" s="22"/>
      <c r="K63" s="20"/>
      <c r="L63" s="20"/>
      <c r="M63" s="23"/>
      <c r="N63" s="23"/>
      <c r="AF63" s="14"/>
      <c r="AG63" s="130"/>
    </row>
    <row r="64" spans="1:63" ht="14.25">
      <c r="I64" s="23"/>
      <c r="J64" s="23"/>
      <c r="K64" s="20"/>
      <c r="L64" s="20"/>
      <c r="M64" s="20"/>
      <c r="N64" s="20"/>
    </row>
    <row r="65" spans="9:53" ht="14.25">
      <c r="I65" s="23"/>
      <c r="J65" s="23"/>
      <c r="K65" s="95"/>
      <c r="L65" s="95"/>
      <c r="M65" s="20"/>
      <c r="N65" s="20"/>
    </row>
    <row r="66" spans="9:53" ht="14.25">
      <c r="I66" s="20"/>
      <c r="J66" s="20"/>
      <c r="K66" s="23"/>
      <c r="L66" s="23"/>
      <c r="M66" s="22"/>
      <c r="N66" s="22"/>
    </row>
    <row r="67" spans="9:53" ht="14.25">
      <c r="I67" s="20"/>
      <c r="J67" s="20"/>
      <c r="K67" s="23"/>
      <c r="L67" s="23"/>
      <c r="M67" s="23"/>
      <c r="N67" s="23"/>
    </row>
    <row r="68" spans="9:53" ht="14.25">
      <c r="I68" s="22"/>
      <c r="J68" s="22"/>
      <c r="K68" s="20"/>
      <c r="L68" s="20"/>
      <c r="M68" s="23"/>
      <c r="N68" s="23"/>
      <c r="AJ68" s="16"/>
      <c r="AL68" s="16"/>
      <c r="AN68" s="16"/>
      <c r="AP68" s="16"/>
      <c r="AR68" s="16"/>
      <c r="AT68" s="16"/>
      <c r="AV68" s="16"/>
      <c r="AX68" s="16"/>
    </row>
    <row r="69" spans="9:53" ht="14.25">
      <c r="I69" s="23"/>
      <c r="J69" s="23"/>
      <c r="K69" s="20"/>
      <c r="L69" s="20"/>
      <c r="M69" s="20"/>
      <c r="N69" s="20"/>
      <c r="AH69" s="16"/>
      <c r="AI69" s="16"/>
      <c r="AK69" s="16"/>
      <c r="AM69" s="16"/>
      <c r="AO69" s="16"/>
      <c r="AQ69" s="16"/>
      <c r="AS69" s="16"/>
      <c r="AU69" s="16"/>
      <c r="AW69" s="16"/>
    </row>
    <row r="70" spans="9:53" ht="14.25">
      <c r="I70" s="23"/>
      <c r="J70" s="23"/>
      <c r="K70" s="22"/>
      <c r="L70" s="22"/>
      <c r="M70" s="20"/>
      <c r="N70" s="20"/>
    </row>
    <row r="71" spans="9:53" ht="14.25">
      <c r="I71" s="20"/>
      <c r="J71" s="20"/>
      <c r="K71" s="23"/>
      <c r="L71" s="23"/>
      <c r="M71" s="22"/>
      <c r="N71" s="22"/>
    </row>
    <row r="72" spans="9:53" ht="14.25">
      <c r="I72" s="20"/>
      <c r="J72" s="20"/>
      <c r="K72" s="23"/>
      <c r="L72" s="23"/>
      <c r="M72" s="23"/>
      <c r="N72" s="25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3" ht="14.25">
      <c r="I73" s="22"/>
      <c r="J73" s="22"/>
      <c r="K73" s="20"/>
      <c r="L73" s="20"/>
      <c r="M73" s="23"/>
      <c r="N73" s="23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3" ht="14.25">
      <c r="I74" s="23"/>
      <c r="J74" s="23"/>
      <c r="K74" s="20"/>
      <c r="L74" s="20"/>
      <c r="M74" s="20"/>
      <c r="N74" s="20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3" ht="14.25">
      <c r="I75" s="23"/>
      <c r="J75" s="23"/>
      <c r="K75" s="22"/>
      <c r="L75" s="22"/>
      <c r="M75" s="20"/>
      <c r="N75" s="20"/>
      <c r="AZ75" s="16"/>
    </row>
    <row r="76" spans="9:53" ht="14.25">
      <c r="I76" s="20"/>
      <c r="J76" s="20"/>
      <c r="K76" s="25"/>
      <c r="L76" s="25"/>
      <c r="M76" s="22"/>
      <c r="N76" s="22"/>
      <c r="AT76" s="1">
        <v>0</v>
      </c>
      <c r="AY76" s="16"/>
      <c r="BA76" s="16"/>
    </row>
    <row r="77" spans="9:53" ht="14.25">
      <c r="I77" s="20"/>
      <c r="J77" s="20"/>
      <c r="K77" s="23"/>
      <c r="L77" s="23"/>
      <c r="M77" s="25"/>
      <c r="N77" s="23"/>
      <c r="AS77" s="1">
        <v>0</v>
      </c>
      <c r="AT77" s="1">
        <v>0</v>
      </c>
      <c r="AV77" s="1">
        <v>0</v>
      </c>
      <c r="AX77" s="1">
        <v>0</v>
      </c>
    </row>
    <row r="78" spans="9:53" ht="14.25">
      <c r="I78" s="22"/>
      <c r="J78" s="22"/>
      <c r="K78" s="20"/>
      <c r="L78" s="20"/>
      <c r="M78" s="23"/>
      <c r="N78" s="23"/>
      <c r="AS78" s="1">
        <v>0</v>
      </c>
      <c r="AU78" s="1">
        <v>0</v>
      </c>
      <c r="AW78" s="1">
        <v>0</v>
      </c>
    </row>
    <row r="79" spans="9:53" ht="14.25">
      <c r="I79" s="25"/>
      <c r="J79" s="25"/>
      <c r="K79" s="20"/>
      <c r="L79" s="20"/>
      <c r="M79" s="20"/>
      <c r="N79" s="20"/>
    </row>
    <row r="80" spans="9:53" ht="14.25">
      <c r="I80" s="23"/>
      <c r="J80" s="23"/>
      <c r="K80" s="22"/>
      <c r="L80" s="22"/>
      <c r="M80" s="20"/>
      <c r="N80" s="20"/>
    </row>
    <row r="81" spans="9:51" ht="14.25">
      <c r="I81" s="20"/>
      <c r="J81" s="20"/>
      <c r="K81" s="23"/>
      <c r="L81" s="23"/>
      <c r="M81" s="22"/>
    </row>
    <row r="82" spans="9:51" ht="14.25">
      <c r="I82" s="20"/>
      <c r="J82" s="20"/>
      <c r="K82" s="23"/>
      <c r="L82" s="23"/>
      <c r="M82" s="23"/>
    </row>
    <row r="83" spans="9:51" ht="14.25">
      <c r="I83" s="22"/>
      <c r="J83" s="22"/>
      <c r="K83" s="20"/>
      <c r="L83" s="20"/>
      <c r="M83" s="23"/>
    </row>
    <row r="84" spans="9:51" ht="14.25">
      <c r="I84" s="23"/>
      <c r="J84" s="23"/>
      <c r="K84" s="20"/>
      <c r="L84" s="20"/>
      <c r="M84" s="20"/>
    </row>
    <row r="85" spans="9:51" ht="14.25">
      <c r="I85" s="23"/>
      <c r="J85" s="23"/>
      <c r="M85" s="20"/>
      <c r="AY85" s="1">
        <v>0</v>
      </c>
    </row>
    <row r="86" spans="9:51">
      <c r="I86" s="20"/>
      <c r="J86" s="20"/>
    </row>
    <row r="87" spans="9:51">
      <c r="I87" s="20"/>
      <c r="J87" s="20"/>
    </row>
    <row r="102" spans="28:33">
      <c r="AG102" s="16"/>
    </row>
    <row r="106" spans="28:33">
      <c r="AG106" s="1">
        <v>0</v>
      </c>
    </row>
    <row r="107" spans="28:33">
      <c r="AG107" s="1">
        <v>0</v>
      </c>
    </row>
    <row r="109" spans="28:33">
      <c r="AB109" s="16"/>
      <c r="AC109" s="16"/>
      <c r="AD109" s="16"/>
      <c r="AE109" s="16"/>
      <c r="AF109" s="16"/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4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zoomScaleNormal="115" zoomScaleSheetLayoutView="100" workbookViewId="0">
      <selection activeCell="Q28" sqref="Q28:Z28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586" t="s">
        <v>210</v>
      </c>
      <c r="B1" s="586"/>
      <c r="C1" s="586"/>
      <c r="D1" s="586"/>
      <c r="E1" s="586"/>
      <c r="F1" s="586"/>
      <c r="G1" s="586"/>
      <c r="H1" s="586"/>
      <c r="I1" s="586"/>
      <c r="J1" s="586"/>
      <c r="AQ1" s="1" t="s">
        <v>126</v>
      </c>
    </row>
    <row r="2" spans="1:67">
      <c r="A2" s="28"/>
      <c r="B2" s="28"/>
      <c r="C2" s="28"/>
      <c r="D2" s="28"/>
      <c r="E2" s="28"/>
      <c r="F2" s="28"/>
      <c r="G2" s="28"/>
      <c r="H2" s="28"/>
      <c r="I2" s="28"/>
      <c r="J2" s="28"/>
      <c r="AK2" s="30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7">
      <c r="A3" s="3"/>
      <c r="B3" s="4"/>
      <c r="C3" s="4"/>
      <c r="D3" s="171" t="s">
        <v>4</v>
      </c>
      <c r="E3" s="30"/>
      <c r="F3" s="171" t="s">
        <v>5</v>
      </c>
      <c r="G3" s="30"/>
      <c r="H3" s="171" t="s">
        <v>6</v>
      </c>
      <c r="I3" s="30"/>
      <c r="J3" s="236" t="s">
        <v>13</v>
      </c>
      <c r="AF3" s="3"/>
      <c r="AG3" s="4"/>
      <c r="AH3" s="4"/>
      <c r="AI3" s="171" t="s">
        <v>4</v>
      </c>
      <c r="AJ3" s="30"/>
      <c r="AK3" s="171" t="s">
        <v>5</v>
      </c>
      <c r="AL3" s="30"/>
      <c r="AM3" s="171" t="s">
        <v>6</v>
      </c>
      <c r="AN3" s="30"/>
      <c r="AO3" s="171" t="s">
        <v>7</v>
      </c>
      <c r="AP3" s="30"/>
      <c r="AQ3" s="171" t="s">
        <v>8</v>
      </c>
      <c r="AR3" s="30"/>
      <c r="AS3" s="171" t="s">
        <v>9</v>
      </c>
      <c r="AT3" s="30"/>
      <c r="AU3" s="171" t="s">
        <v>10</v>
      </c>
      <c r="AV3" s="30"/>
      <c r="AW3" s="171" t="s">
        <v>11</v>
      </c>
      <c r="AX3" s="30"/>
      <c r="AY3" s="171" t="s">
        <v>12</v>
      </c>
      <c r="AZ3" s="30"/>
      <c r="BA3" s="171" t="s">
        <v>81</v>
      </c>
      <c r="BB3" s="30"/>
      <c r="BC3" s="171" t="s">
        <v>82</v>
      </c>
      <c r="BD3" s="30"/>
      <c r="BE3" s="171" t="s">
        <v>83</v>
      </c>
      <c r="BF3" s="30"/>
      <c r="BG3" s="587" t="s">
        <v>78</v>
      </c>
      <c r="BH3" s="588"/>
      <c r="BI3" s="290"/>
      <c r="BJ3" s="127"/>
      <c r="BK3" s="290"/>
      <c r="BL3" s="127"/>
    </row>
    <row r="4" spans="1:67">
      <c r="A4" s="5"/>
      <c r="B4" s="6"/>
      <c r="C4" s="6"/>
      <c r="D4" s="186" t="s">
        <v>84</v>
      </c>
      <c r="E4" s="187" t="s">
        <v>85</v>
      </c>
      <c r="F4" s="174" t="s">
        <v>84</v>
      </c>
      <c r="G4" s="172" t="s">
        <v>85</v>
      </c>
      <c r="H4" s="187" t="s">
        <v>84</v>
      </c>
      <c r="I4" s="199" t="s">
        <v>85</v>
      </c>
      <c r="J4" s="82"/>
      <c r="AF4" s="5"/>
      <c r="AG4" s="6"/>
      <c r="AH4" s="32"/>
      <c r="AI4" s="186" t="s">
        <v>84</v>
      </c>
      <c r="AJ4" s="187" t="s">
        <v>85</v>
      </c>
      <c r="AK4" s="174" t="s">
        <v>84</v>
      </c>
      <c r="AL4" s="172" t="s">
        <v>85</v>
      </c>
      <c r="AM4" s="187" t="s">
        <v>84</v>
      </c>
      <c r="AN4" s="199" t="s">
        <v>85</v>
      </c>
      <c r="AO4" s="186" t="s">
        <v>84</v>
      </c>
      <c r="AP4" s="187" t="s">
        <v>85</v>
      </c>
      <c r="AQ4" s="187" t="s">
        <v>84</v>
      </c>
      <c r="AR4" s="199" t="s">
        <v>85</v>
      </c>
      <c r="AS4" s="186" t="s">
        <v>84</v>
      </c>
      <c r="AT4" s="187" t="s">
        <v>85</v>
      </c>
      <c r="AU4" s="187" t="s">
        <v>84</v>
      </c>
      <c r="AV4" s="198" t="s">
        <v>85</v>
      </c>
      <c r="AW4" s="185" t="s">
        <v>84</v>
      </c>
      <c r="AX4" s="186" t="s">
        <v>85</v>
      </c>
      <c r="AY4" s="187" t="s">
        <v>84</v>
      </c>
      <c r="AZ4" s="199" t="s">
        <v>85</v>
      </c>
      <c r="BA4" s="185" t="s">
        <v>84</v>
      </c>
      <c r="BB4" s="187" t="s">
        <v>85</v>
      </c>
      <c r="BC4" s="185" t="s">
        <v>84</v>
      </c>
      <c r="BD4" s="186" t="s">
        <v>85</v>
      </c>
      <c r="BE4" s="173" t="s">
        <v>84</v>
      </c>
      <c r="BF4" s="286" t="s">
        <v>85</v>
      </c>
      <c r="BG4" s="185" t="s">
        <v>84</v>
      </c>
      <c r="BH4" s="187" t="s">
        <v>85</v>
      </c>
      <c r="BI4" s="314"/>
      <c r="BJ4" s="293"/>
      <c r="BK4" s="293"/>
      <c r="BL4" s="293"/>
    </row>
    <row r="5" spans="1:67" ht="14.25">
      <c r="A5" s="79"/>
      <c r="B5" s="8"/>
      <c r="C5" s="188" t="s">
        <v>86</v>
      </c>
      <c r="D5" s="54">
        <v>21.3</v>
      </c>
      <c r="E5" s="83">
        <v>22.5</v>
      </c>
      <c r="F5" s="270">
        <v>27.9</v>
      </c>
      <c r="G5" s="86">
        <v>30.7</v>
      </c>
      <c r="H5" s="86">
        <v>34.1</v>
      </c>
      <c r="I5" s="275">
        <v>36.5</v>
      </c>
      <c r="J5" s="249"/>
      <c r="AF5" s="79"/>
      <c r="AG5" s="8"/>
      <c r="AH5" s="188" t="s">
        <v>86</v>
      </c>
      <c r="AI5" s="54">
        <v>21.3</v>
      </c>
      <c r="AJ5" s="83">
        <v>22.5</v>
      </c>
      <c r="AK5" s="270">
        <v>27.9</v>
      </c>
      <c r="AL5" s="86">
        <v>30.7</v>
      </c>
      <c r="AM5" s="86">
        <v>34.1</v>
      </c>
      <c r="AN5" s="275">
        <v>36.5</v>
      </c>
      <c r="AO5" s="270"/>
      <c r="AP5" s="86"/>
      <c r="AQ5" s="86"/>
      <c r="AR5" s="275"/>
      <c r="AS5" s="270"/>
      <c r="AT5" s="86"/>
      <c r="AU5" s="86"/>
      <c r="AV5" s="275"/>
      <c r="AW5" s="270"/>
      <c r="AX5" s="86"/>
      <c r="AY5" s="86"/>
      <c r="AZ5" s="281"/>
      <c r="BA5" s="270"/>
      <c r="BB5" s="86"/>
      <c r="BC5" s="270"/>
      <c r="BD5" s="86"/>
      <c r="BE5" s="86"/>
      <c r="BF5" s="281"/>
      <c r="BG5" s="270"/>
      <c r="BH5" s="86"/>
      <c r="BI5" s="314"/>
      <c r="BJ5" s="293"/>
      <c r="BK5" s="293"/>
      <c r="BL5" s="293"/>
    </row>
    <row r="6" spans="1:67" ht="14.25">
      <c r="A6" s="79"/>
      <c r="B6" s="8"/>
      <c r="C6" s="190" t="s">
        <v>87</v>
      </c>
      <c r="D6" s="532" t="s">
        <v>17</v>
      </c>
      <c r="E6" s="101" t="s">
        <v>17</v>
      </c>
      <c r="F6" s="170" t="s">
        <v>17</v>
      </c>
      <c r="G6" s="141" t="s">
        <v>17</v>
      </c>
      <c r="H6" s="141" t="s">
        <v>17</v>
      </c>
      <c r="I6" s="533" t="s">
        <v>17</v>
      </c>
      <c r="J6" s="250"/>
      <c r="AF6" s="79"/>
      <c r="AG6" s="8"/>
      <c r="AH6" s="190" t="s">
        <v>87</v>
      </c>
      <c r="AI6" s="470" t="s">
        <v>209</v>
      </c>
      <c r="AJ6" s="470" t="s">
        <v>209</v>
      </c>
      <c r="AK6" s="470" t="s">
        <v>209</v>
      </c>
      <c r="AL6" s="470" t="s">
        <v>209</v>
      </c>
      <c r="AM6" s="470" t="s">
        <v>209</v>
      </c>
      <c r="AN6" s="470" t="s">
        <v>209</v>
      </c>
      <c r="AO6" s="470" t="s">
        <v>209</v>
      </c>
      <c r="AP6" s="470" t="s">
        <v>209</v>
      </c>
      <c r="AQ6" s="470" t="s">
        <v>209</v>
      </c>
      <c r="AR6" s="470" t="s">
        <v>209</v>
      </c>
      <c r="AS6" s="470" t="s">
        <v>209</v>
      </c>
      <c r="AT6" s="470" t="s">
        <v>209</v>
      </c>
      <c r="AU6" s="470" t="s">
        <v>209</v>
      </c>
      <c r="AV6" s="470" t="s">
        <v>209</v>
      </c>
      <c r="AW6" s="470" t="s">
        <v>209</v>
      </c>
      <c r="AX6" s="470" t="s">
        <v>209</v>
      </c>
      <c r="AY6" s="470" t="s">
        <v>209</v>
      </c>
      <c r="AZ6" s="470" t="s">
        <v>209</v>
      </c>
      <c r="BA6" s="470" t="s">
        <v>209</v>
      </c>
      <c r="BB6" s="470" t="s">
        <v>209</v>
      </c>
      <c r="BC6" s="470" t="s">
        <v>209</v>
      </c>
      <c r="BD6" s="470" t="s">
        <v>209</v>
      </c>
      <c r="BE6" s="470" t="s">
        <v>209</v>
      </c>
      <c r="BF6" s="470" t="s">
        <v>209</v>
      </c>
      <c r="BG6" s="470" t="s">
        <v>209</v>
      </c>
      <c r="BH6" s="470" t="s">
        <v>209</v>
      </c>
      <c r="BI6" s="314"/>
      <c r="BJ6" s="293"/>
      <c r="BK6" s="293"/>
      <c r="BL6" s="293"/>
    </row>
    <row r="7" spans="1:67" ht="14.25">
      <c r="A7" s="79"/>
      <c r="B7" s="8" t="s">
        <v>208</v>
      </c>
      <c r="C7" s="192" t="s">
        <v>89</v>
      </c>
      <c r="D7" s="56">
        <v>23.1</v>
      </c>
      <c r="E7" s="76">
        <v>23.6</v>
      </c>
      <c r="F7" s="56">
        <v>30</v>
      </c>
      <c r="G7" s="76">
        <v>31</v>
      </c>
      <c r="H7" s="169">
        <v>35.9</v>
      </c>
      <c r="I7" s="534">
        <v>38.299999999999997</v>
      </c>
      <c r="J7" s="251"/>
      <c r="AF7" s="79"/>
      <c r="AG7" s="8" t="s">
        <v>208</v>
      </c>
      <c r="AH7" s="192" t="s">
        <v>89</v>
      </c>
      <c r="AI7" s="474">
        <v>23.1</v>
      </c>
      <c r="AJ7" s="457">
        <v>23.6</v>
      </c>
      <c r="AK7" s="474">
        <v>30</v>
      </c>
      <c r="AL7" s="457">
        <v>31</v>
      </c>
      <c r="AM7" s="448">
        <v>35.9</v>
      </c>
      <c r="AN7" s="475">
        <v>38.299999999999997</v>
      </c>
      <c r="AO7" s="474">
        <v>41.3</v>
      </c>
      <c r="AP7" s="457">
        <v>45.2</v>
      </c>
      <c r="AQ7" s="457">
        <v>45.9</v>
      </c>
      <c r="AR7" s="476">
        <v>51.1</v>
      </c>
      <c r="AS7" s="474">
        <v>49</v>
      </c>
      <c r="AT7" s="457">
        <v>55.1</v>
      </c>
      <c r="AU7" s="457">
        <v>51.5</v>
      </c>
      <c r="AV7" s="476">
        <v>58.7</v>
      </c>
      <c r="AW7" s="477">
        <v>53.8</v>
      </c>
      <c r="AX7" s="448">
        <v>61.5</v>
      </c>
      <c r="AY7" s="448">
        <v>56.5</v>
      </c>
      <c r="AZ7" s="478">
        <v>64.8</v>
      </c>
      <c r="BA7" s="474">
        <v>61.4</v>
      </c>
      <c r="BB7" s="457">
        <v>68.400000000000006</v>
      </c>
      <c r="BC7" s="474">
        <v>66.099999999999994</v>
      </c>
      <c r="BD7" s="457">
        <v>73</v>
      </c>
      <c r="BE7" s="448">
        <v>69.8</v>
      </c>
      <c r="BF7" s="478">
        <v>75.8</v>
      </c>
      <c r="BG7" s="474">
        <v>72.3</v>
      </c>
      <c r="BH7" s="457">
        <v>77.5</v>
      </c>
      <c r="BI7" s="314"/>
      <c r="BJ7" s="293"/>
      <c r="BK7" s="293"/>
      <c r="BL7" s="293"/>
    </row>
    <row r="8" spans="1:67">
      <c r="A8" s="79"/>
      <c r="B8" s="8"/>
      <c r="C8" s="10" t="s">
        <v>21</v>
      </c>
      <c r="D8" s="88" t="s">
        <v>17</v>
      </c>
      <c r="E8" s="84" t="s">
        <v>17</v>
      </c>
      <c r="F8" s="84" t="s">
        <v>17</v>
      </c>
      <c r="G8" s="84" t="s">
        <v>17</v>
      </c>
      <c r="H8" s="166" t="s">
        <v>17</v>
      </c>
      <c r="I8" s="166" t="s">
        <v>17</v>
      </c>
      <c r="J8" s="252"/>
      <c r="AF8" s="79"/>
      <c r="AG8" s="8"/>
      <c r="AH8" s="10" t="s">
        <v>21</v>
      </c>
      <c r="AI8" s="88" t="s">
        <v>17</v>
      </c>
      <c r="AJ8" s="84" t="s">
        <v>17</v>
      </c>
      <c r="AK8" s="84" t="s">
        <v>17</v>
      </c>
      <c r="AL8" s="84" t="s">
        <v>17</v>
      </c>
      <c r="AM8" s="166" t="s">
        <v>17</v>
      </c>
      <c r="AN8" s="166" t="s">
        <v>17</v>
      </c>
      <c r="AO8" s="84" t="s">
        <v>17</v>
      </c>
      <c r="AP8" s="84" t="s">
        <v>17</v>
      </c>
      <c r="AQ8" s="84" t="s">
        <v>17</v>
      </c>
      <c r="AR8" s="84" t="s">
        <v>17</v>
      </c>
      <c r="AS8" s="84" t="s">
        <v>17</v>
      </c>
      <c r="AT8" s="84" t="s">
        <v>17</v>
      </c>
      <c r="AU8" s="84" t="s">
        <v>17</v>
      </c>
      <c r="AV8" s="84" t="s">
        <v>17</v>
      </c>
      <c r="AW8" s="166" t="s">
        <v>17</v>
      </c>
      <c r="AX8" s="166" t="s">
        <v>17</v>
      </c>
      <c r="AY8" s="166" t="s">
        <v>17</v>
      </c>
      <c r="AZ8" s="166" t="s">
        <v>17</v>
      </c>
      <c r="BA8" s="84" t="s">
        <v>17</v>
      </c>
      <c r="BB8" s="84" t="s">
        <v>17</v>
      </c>
      <c r="BC8" s="84" t="s">
        <v>17</v>
      </c>
      <c r="BD8" s="84" t="s">
        <v>17</v>
      </c>
      <c r="BE8" s="166" t="s">
        <v>17</v>
      </c>
      <c r="BF8" s="166" t="s">
        <v>17</v>
      </c>
      <c r="BG8" s="84" t="s">
        <v>17</v>
      </c>
      <c r="BH8" s="84" t="s">
        <v>17</v>
      </c>
      <c r="BI8" s="314"/>
      <c r="BJ8" s="293"/>
      <c r="BK8" s="293"/>
      <c r="BL8" s="293"/>
    </row>
    <row r="9" spans="1:67">
      <c r="A9" s="79"/>
      <c r="B9" s="356"/>
      <c r="C9" s="13" t="s">
        <v>22</v>
      </c>
      <c r="D9" s="89">
        <v>92</v>
      </c>
      <c r="E9" s="85">
        <v>95</v>
      </c>
      <c r="F9" s="85">
        <v>93</v>
      </c>
      <c r="G9" s="85">
        <v>99</v>
      </c>
      <c r="H9" s="123">
        <v>95</v>
      </c>
      <c r="I9" s="123">
        <v>95</v>
      </c>
      <c r="J9" s="251"/>
      <c r="AF9" s="79"/>
      <c r="AG9" s="356"/>
      <c r="AH9" s="13" t="s">
        <v>22</v>
      </c>
      <c r="AI9" s="89">
        <f t="shared" ref="AI9:AX9" si="0">ROUND(AI5/AI7*100,0)</f>
        <v>92</v>
      </c>
      <c r="AJ9" s="85">
        <f t="shared" si="0"/>
        <v>95</v>
      </c>
      <c r="AK9" s="85">
        <f t="shared" si="0"/>
        <v>93</v>
      </c>
      <c r="AL9" s="85">
        <f t="shared" si="0"/>
        <v>99</v>
      </c>
      <c r="AM9" s="123">
        <f t="shared" si="0"/>
        <v>95</v>
      </c>
      <c r="AN9" s="123">
        <f t="shared" si="0"/>
        <v>95</v>
      </c>
      <c r="AO9" s="85">
        <f t="shared" si="0"/>
        <v>0</v>
      </c>
      <c r="AP9" s="85">
        <f t="shared" si="0"/>
        <v>0</v>
      </c>
      <c r="AQ9" s="85">
        <f t="shared" si="0"/>
        <v>0</v>
      </c>
      <c r="AR9" s="85">
        <f t="shared" si="0"/>
        <v>0</v>
      </c>
      <c r="AS9" s="85">
        <f t="shared" si="0"/>
        <v>0</v>
      </c>
      <c r="AT9" s="85">
        <f t="shared" si="0"/>
        <v>0</v>
      </c>
      <c r="AU9" s="85">
        <f t="shared" si="0"/>
        <v>0</v>
      </c>
      <c r="AV9" s="85">
        <f t="shared" si="0"/>
        <v>0</v>
      </c>
      <c r="AW9" s="123">
        <f t="shared" si="0"/>
        <v>0</v>
      </c>
      <c r="AX9" s="123">
        <f t="shared" si="0"/>
        <v>0</v>
      </c>
      <c r="AY9" s="123">
        <f>ROUND(AY5/AY7*100,0)</f>
        <v>0</v>
      </c>
      <c r="AZ9" s="123">
        <f>ROUND(AZ5/AZ7*100,0)</f>
        <v>0</v>
      </c>
      <c r="BA9" s="85">
        <f t="shared" ref="BA9:BH9" si="1">ROUND(BA5/BA7*100,0)</f>
        <v>0</v>
      </c>
      <c r="BB9" s="85">
        <f t="shared" si="1"/>
        <v>0</v>
      </c>
      <c r="BC9" s="85">
        <f t="shared" si="1"/>
        <v>0</v>
      </c>
      <c r="BD9" s="85">
        <f t="shared" si="1"/>
        <v>0</v>
      </c>
      <c r="BE9" s="123">
        <f t="shared" si="1"/>
        <v>0</v>
      </c>
      <c r="BF9" s="123">
        <f t="shared" si="1"/>
        <v>0</v>
      </c>
      <c r="BG9" s="85">
        <f t="shared" si="1"/>
        <v>0</v>
      </c>
      <c r="BH9" s="85">
        <f t="shared" si="1"/>
        <v>0</v>
      </c>
      <c r="BI9" s="314"/>
      <c r="BJ9" s="293"/>
      <c r="BK9" s="293"/>
      <c r="BL9" s="293"/>
    </row>
    <row r="10" spans="1:67" ht="14.25">
      <c r="A10" s="8"/>
      <c r="B10" s="8"/>
      <c r="C10" s="188" t="s">
        <v>86</v>
      </c>
      <c r="D10" s="54">
        <v>21.1</v>
      </c>
      <c r="E10" s="83">
        <v>23.7</v>
      </c>
      <c r="F10" s="270">
        <v>27.4</v>
      </c>
      <c r="G10" s="86">
        <v>31.6</v>
      </c>
      <c r="H10" s="86">
        <v>33.1</v>
      </c>
      <c r="I10" s="275">
        <v>39.6</v>
      </c>
      <c r="J10" s="249"/>
      <c r="AF10" s="8"/>
      <c r="AG10" s="8"/>
      <c r="AH10" s="188" t="s">
        <v>86</v>
      </c>
      <c r="AI10" s="54">
        <v>21.1</v>
      </c>
      <c r="AJ10" s="83">
        <v>23.7</v>
      </c>
      <c r="AK10" s="270">
        <v>27.4</v>
      </c>
      <c r="AL10" s="86">
        <v>31.6</v>
      </c>
      <c r="AM10" s="86">
        <v>33.1</v>
      </c>
      <c r="AN10" s="275">
        <v>39.6</v>
      </c>
      <c r="AO10" s="270"/>
      <c r="AP10" s="86"/>
      <c r="AQ10" s="86"/>
      <c r="AR10" s="275"/>
      <c r="AS10" s="270"/>
      <c r="AT10" s="86"/>
      <c r="AU10" s="86"/>
      <c r="AV10" s="275"/>
      <c r="AW10" s="270"/>
      <c r="AX10" s="86"/>
      <c r="AY10" s="86"/>
      <c r="AZ10" s="281"/>
      <c r="BA10" s="270"/>
      <c r="BB10" s="86"/>
      <c r="BC10" s="270"/>
      <c r="BD10" s="86"/>
      <c r="BE10" s="86"/>
      <c r="BF10" s="281"/>
      <c r="BG10" s="270"/>
      <c r="BH10" s="86"/>
      <c r="BI10" s="315"/>
      <c r="BJ10" s="315"/>
      <c r="BK10" s="315"/>
      <c r="BL10" s="315"/>
    </row>
    <row r="11" spans="1:67" ht="14.25">
      <c r="A11" s="8"/>
      <c r="B11" s="8"/>
      <c r="C11" s="190" t="s">
        <v>87</v>
      </c>
      <c r="D11" s="532">
        <v>23.6</v>
      </c>
      <c r="E11" s="101">
        <v>25</v>
      </c>
      <c r="F11" s="170">
        <v>29.5</v>
      </c>
      <c r="G11" s="141">
        <v>32.5</v>
      </c>
      <c r="H11" s="141">
        <v>34.5</v>
      </c>
      <c r="I11" s="533">
        <v>39.5</v>
      </c>
      <c r="J11" s="250"/>
      <c r="AF11" s="8"/>
      <c r="AG11" s="8"/>
      <c r="AH11" s="190" t="s">
        <v>87</v>
      </c>
      <c r="AI11" s="470">
        <v>23.6</v>
      </c>
      <c r="AJ11" s="451">
        <v>25</v>
      </c>
      <c r="AK11" s="471">
        <v>29.5</v>
      </c>
      <c r="AL11" s="452">
        <v>32.5</v>
      </c>
      <c r="AM11" s="452">
        <v>34.5</v>
      </c>
      <c r="AN11" s="472">
        <v>39.5</v>
      </c>
      <c r="AO11" s="471">
        <v>38.799999999999997</v>
      </c>
      <c r="AP11" s="452">
        <v>46.6</v>
      </c>
      <c r="AQ11" s="452">
        <v>42.3</v>
      </c>
      <c r="AR11" s="472">
        <v>51.7</v>
      </c>
      <c r="AS11" s="471">
        <v>45.9</v>
      </c>
      <c r="AT11" s="452">
        <v>57.1</v>
      </c>
      <c r="AU11" s="452">
        <v>48.3</v>
      </c>
      <c r="AV11" s="472">
        <v>60.6</v>
      </c>
      <c r="AW11" s="471">
        <v>50.6</v>
      </c>
      <c r="AX11" s="452">
        <v>63.7</v>
      </c>
      <c r="AY11" s="452">
        <v>52.5</v>
      </c>
      <c r="AZ11" s="473">
        <v>66</v>
      </c>
      <c r="BA11" s="471">
        <v>55.4</v>
      </c>
      <c r="BB11" s="452">
        <v>69.5</v>
      </c>
      <c r="BC11" s="471">
        <v>58.8</v>
      </c>
      <c r="BD11" s="452">
        <v>73</v>
      </c>
      <c r="BE11" s="452">
        <v>62.1</v>
      </c>
      <c r="BF11" s="473">
        <v>76.3</v>
      </c>
      <c r="BG11" s="471">
        <v>64.3</v>
      </c>
      <c r="BH11" s="452">
        <v>77.900000000000006</v>
      </c>
      <c r="BI11" s="316"/>
      <c r="BJ11" s="316"/>
      <c r="BK11" s="316"/>
      <c r="BL11" s="316"/>
    </row>
    <row r="12" spans="1:67" ht="14.25">
      <c r="A12" s="8" t="s">
        <v>139</v>
      </c>
      <c r="B12" s="8" t="s">
        <v>72</v>
      </c>
      <c r="C12" s="192" t="s">
        <v>89</v>
      </c>
      <c r="D12" s="56">
        <v>22.7</v>
      </c>
      <c r="E12" s="76">
        <v>24.3</v>
      </c>
      <c r="F12" s="56">
        <v>28.6</v>
      </c>
      <c r="G12" s="76">
        <v>31.4</v>
      </c>
      <c r="H12" s="169">
        <v>34.299999999999997</v>
      </c>
      <c r="I12" s="534">
        <v>38.700000000000003</v>
      </c>
      <c r="J12" s="251"/>
      <c r="AF12" s="8" t="s">
        <v>139</v>
      </c>
      <c r="AG12" s="8" t="s">
        <v>72</v>
      </c>
      <c r="AH12" s="192" t="s">
        <v>89</v>
      </c>
      <c r="AI12" s="474">
        <v>22.7</v>
      </c>
      <c r="AJ12" s="457">
        <v>24.3</v>
      </c>
      <c r="AK12" s="474">
        <v>28.6</v>
      </c>
      <c r="AL12" s="457">
        <v>31.4</v>
      </c>
      <c r="AM12" s="448">
        <v>34.299999999999997</v>
      </c>
      <c r="AN12" s="475">
        <v>38.700000000000003</v>
      </c>
      <c r="AO12" s="474">
        <v>39.200000000000003</v>
      </c>
      <c r="AP12" s="457">
        <v>45.6</v>
      </c>
      <c r="AQ12" s="457">
        <v>43.7</v>
      </c>
      <c r="AR12" s="476">
        <v>51.8</v>
      </c>
      <c r="AS12" s="474">
        <v>47.3</v>
      </c>
      <c r="AT12" s="457">
        <v>56.5</v>
      </c>
      <c r="AU12" s="457">
        <v>50</v>
      </c>
      <c r="AV12" s="476">
        <v>60.6</v>
      </c>
      <c r="AW12" s="477">
        <v>52.2</v>
      </c>
      <c r="AX12" s="448">
        <v>63.5</v>
      </c>
      <c r="AY12" s="448">
        <v>55.4</v>
      </c>
      <c r="AZ12" s="478">
        <v>67.2</v>
      </c>
      <c r="BA12" s="474">
        <v>59.9</v>
      </c>
      <c r="BB12" s="457">
        <v>71.7</v>
      </c>
      <c r="BC12" s="474">
        <v>64</v>
      </c>
      <c r="BD12" s="457">
        <v>75.900000000000006</v>
      </c>
      <c r="BE12" s="448">
        <v>66.900000000000006</v>
      </c>
      <c r="BF12" s="478">
        <v>78.7</v>
      </c>
      <c r="BG12" s="474">
        <v>69.5</v>
      </c>
      <c r="BH12" s="457">
        <v>80</v>
      </c>
      <c r="BI12" s="317"/>
      <c r="BJ12" s="317"/>
      <c r="BK12" s="317"/>
      <c r="BL12" s="317"/>
    </row>
    <row r="13" spans="1:67">
      <c r="A13" s="8"/>
      <c r="B13" s="8"/>
      <c r="C13" s="10" t="s">
        <v>21</v>
      </c>
      <c r="D13" s="88">
        <v>89</v>
      </c>
      <c r="E13" s="84">
        <v>95</v>
      </c>
      <c r="F13" s="84">
        <v>93</v>
      </c>
      <c r="G13" s="84">
        <v>97</v>
      </c>
      <c r="H13" s="166">
        <v>96</v>
      </c>
      <c r="I13" s="166">
        <v>100</v>
      </c>
      <c r="J13" s="252"/>
      <c r="AF13" s="8"/>
      <c r="AG13" s="8"/>
      <c r="AH13" s="10" t="s">
        <v>21</v>
      </c>
      <c r="AI13" s="88">
        <f>ROUND(AI10/AI11*100,0)</f>
        <v>89</v>
      </c>
      <c r="AJ13" s="84">
        <f t="shared" ref="AJ13:BH13" si="2">ROUND(AJ10/AJ11*100,0)</f>
        <v>95</v>
      </c>
      <c r="AK13" s="84">
        <f t="shared" si="2"/>
        <v>93</v>
      </c>
      <c r="AL13" s="84">
        <f t="shared" si="2"/>
        <v>97</v>
      </c>
      <c r="AM13" s="166">
        <f t="shared" si="2"/>
        <v>96</v>
      </c>
      <c r="AN13" s="166">
        <f t="shared" si="2"/>
        <v>100</v>
      </c>
      <c r="AO13" s="84">
        <f t="shared" si="2"/>
        <v>0</v>
      </c>
      <c r="AP13" s="84">
        <f t="shared" si="2"/>
        <v>0</v>
      </c>
      <c r="AQ13" s="84">
        <f t="shared" si="2"/>
        <v>0</v>
      </c>
      <c r="AR13" s="84">
        <f t="shared" si="2"/>
        <v>0</v>
      </c>
      <c r="AS13" s="84">
        <f t="shared" si="2"/>
        <v>0</v>
      </c>
      <c r="AT13" s="84">
        <f t="shared" si="2"/>
        <v>0</v>
      </c>
      <c r="AU13" s="84">
        <f t="shared" si="2"/>
        <v>0</v>
      </c>
      <c r="AV13" s="84">
        <f t="shared" si="2"/>
        <v>0</v>
      </c>
      <c r="AW13" s="166">
        <f t="shared" si="2"/>
        <v>0</v>
      </c>
      <c r="AX13" s="166">
        <f t="shared" si="2"/>
        <v>0</v>
      </c>
      <c r="AY13" s="166">
        <f>ROUND(AY10/AY11*100,0)</f>
        <v>0</v>
      </c>
      <c r="AZ13" s="166">
        <f>ROUND(AZ10/AZ11*100,0)</f>
        <v>0</v>
      </c>
      <c r="BA13" s="84">
        <f t="shared" si="2"/>
        <v>0</v>
      </c>
      <c r="BB13" s="84">
        <f t="shared" si="2"/>
        <v>0</v>
      </c>
      <c r="BC13" s="84">
        <f t="shared" si="2"/>
        <v>0</v>
      </c>
      <c r="BD13" s="84">
        <f t="shared" si="2"/>
        <v>0</v>
      </c>
      <c r="BE13" s="166">
        <f t="shared" si="2"/>
        <v>0</v>
      </c>
      <c r="BF13" s="166">
        <f t="shared" si="2"/>
        <v>0</v>
      </c>
      <c r="BG13" s="84">
        <f t="shared" si="2"/>
        <v>0</v>
      </c>
      <c r="BH13" s="84">
        <f t="shared" si="2"/>
        <v>0</v>
      </c>
      <c r="BI13" s="268"/>
      <c r="BJ13" s="268"/>
      <c r="BK13" s="268"/>
      <c r="BL13" s="268"/>
    </row>
    <row r="14" spans="1:67">
      <c r="A14" s="8"/>
      <c r="B14" s="307"/>
      <c r="C14" s="13" t="s">
        <v>22</v>
      </c>
      <c r="D14" s="89">
        <v>93</v>
      </c>
      <c r="E14" s="85">
        <v>98</v>
      </c>
      <c r="F14" s="85">
        <v>96</v>
      </c>
      <c r="G14" s="85">
        <v>101</v>
      </c>
      <c r="H14" s="123">
        <v>97</v>
      </c>
      <c r="I14" s="123">
        <v>102</v>
      </c>
      <c r="J14" s="251"/>
      <c r="AF14" s="8"/>
      <c r="AG14" s="307"/>
      <c r="AH14" s="13" t="s">
        <v>22</v>
      </c>
      <c r="AI14" s="89">
        <f t="shared" ref="AI14:BH14" si="3">ROUND(AI10/AI12*100,0)</f>
        <v>93</v>
      </c>
      <c r="AJ14" s="85">
        <f t="shared" si="3"/>
        <v>98</v>
      </c>
      <c r="AK14" s="85">
        <f t="shared" si="3"/>
        <v>96</v>
      </c>
      <c r="AL14" s="85">
        <f t="shared" si="3"/>
        <v>101</v>
      </c>
      <c r="AM14" s="123">
        <f t="shared" si="3"/>
        <v>97</v>
      </c>
      <c r="AN14" s="123">
        <f t="shared" si="3"/>
        <v>102</v>
      </c>
      <c r="AO14" s="85">
        <f t="shared" si="3"/>
        <v>0</v>
      </c>
      <c r="AP14" s="85">
        <f t="shared" si="3"/>
        <v>0</v>
      </c>
      <c r="AQ14" s="85">
        <f t="shared" si="3"/>
        <v>0</v>
      </c>
      <c r="AR14" s="85">
        <f t="shared" si="3"/>
        <v>0</v>
      </c>
      <c r="AS14" s="85">
        <f t="shared" si="3"/>
        <v>0</v>
      </c>
      <c r="AT14" s="85">
        <f t="shared" si="3"/>
        <v>0</v>
      </c>
      <c r="AU14" s="85">
        <f t="shared" si="3"/>
        <v>0</v>
      </c>
      <c r="AV14" s="85">
        <f t="shared" si="3"/>
        <v>0</v>
      </c>
      <c r="AW14" s="123">
        <f t="shared" si="3"/>
        <v>0</v>
      </c>
      <c r="AX14" s="123">
        <f t="shared" si="3"/>
        <v>0</v>
      </c>
      <c r="AY14" s="123">
        <f>ROUND(AY10/AY12*100,0)</f>
        <v>0</v>
      </c>
      <c r="AZ14" s="123">
        <f>ROUND(AZ10/AZ12*100,0)</f>
        <v>0</v>
      </c>
      <c r="BA14" s="85">
        <f t="shared" si="3"/>
        <v>0</v>
      </c>
      <c r="BB14" s="85">
        <f t="shared" si="3"/>
        <v>0</v>
      </c>
      <c r="BC14" s="85">
        <f t="shared" si="3"/>
        <v>0</v>
      </c>
      <c r="BD14" s="85">
        <f t="shared" si="3"/>
        <v>0</v>
      </c>
      <c r="BE14" s="123">
        <f t="shared" si="3"/>
        <v>0</v>
      </c>
      <c r="BF14" s="123">
        <f t="shared" si="3"/>
        <v>0</v>
      </c>
      <c r="BG14" s="85">
        <f t="shared" si="3"/>
        <v>0</v>
      </c>
      <c r="BH14" s="85">
        <f t="shared" si="3"/>
        <v>0</v>
      </c>
      <c r="BI14" s="268"/>
      <c r="BJ14" s="268"/>
      <c r="BK14" s="268"/>
      <c r="BL14" s="268"/>
    </row>
    <row r="15" spans="1:67" ht="14.25">
      <c r="A15" s="80"/>
      <c r="B15" s="8"/>
      <c r="C15" s="188" t="s">
        <v>86</v>
      </c>
      <c r="D15" s="75">
        <v>20.6</v>
      </c>
      <c r="E15" s="75">
        <v>24.1</v>
      </c>
      <c r="F15" s="75">
        <v>27</v>
      </c>
      <c r="G15" s="75">
        <v>31.2</v>
      </c>
      <c r="H15" s="75">
        <v>33.6</v>
      </c>
      <c r="I15" s="75">
        <v>39.6</v>
      </c>
      <c r="J15" s="249"/>
      <c r="O15" s="16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9"/>
      <c r="AA15" s="318"/>
      <c r="AB15" s="318"/>
      <c r="AC15" s="318"/>
      <c r="AD15" s="16"/>
      <c r="AF15" s="80"/>
      <c r="AG15" s="8"/>
      <c r="AH15" s="188" t="s">
        <v>86</v>
      </c>
      <c r="AI15" s="75">
        <v>20.6</v>
      </c>
      <c r="AJ15" s="75">
        <v>24.1</v>
      </c>
      <c r="AK15" s="75">
        <v>27</v>
      </c>
      <c r="AL15" s="75">
        <v>31.2</v>
      </c>
      <c r="AM15" s="75">
        <v>33.6</v>
      </c>
      <c r="AN15" s="75">
        <v>39.6</v>
      </c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315"/>
      <c r="BJ15" s="315"/>
      <c r="BK15" s="315"/>
      <c r="BL15" s="315"/>
      <c r="BN15" s="92"/>
      <c r="BO15" s="92"/>
    </row>
    <row r="16" spans="1:67" ht="14.25">
      <c r="A16" s="80"/>
      <c r="B16" s="8"/>
      <c r="C16" s="190" t="s">
        <v>87</v>
      </c>
      <c r="D16" s="75">
        <v>23.1</v>
      </c>
      <c r="E16" s="75">
        <v>25.6</v>
      </c>
      <c r="F16" s="75">
        <v>29</v>
      </c>
      <c r="G16" s="75">
        <v>32.5</v>
      </c>
      <c r="H16" s="75">
        <v>34.6</v>
      </c>
      <c r="I16" s="75">
        <v>39.6</v>
      </c>
      <c r="J16" s="250"/>
      <c r="O16" s="16"/>
      <c r="P16" s="320"/>
      <c r="Q16" s="320"/>
      <c r="R16" s="320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16"/>
      <c r="AF16" s="80"/>
      <c r="AG16" s="8"/>
      <c r="AH16" s="190" t="s">
        <v>87</v>
      </c>
      <c r="AI16" s="455">
        <v>23.1</v>
      </c>
      <c r="AJ16" s="455">
        <v>25.6</v>
      </c>
      <c r="AK16" s="455">
        <v>29</v>
      </c>
      <c r="AL16" s="455">
        <v>32.5</v>
      </c>
      <c r="AM16" s="455">
        <v>34.6</v>
      </c>
      <c r="AN16" s="455">
        <v>39.6</v>
      </c>
      <c r="AO16" s="455">
        <v>42.4</v>
      </c>
      <c r="AP16" s="455">
        <v>46.2</v>
      </c>
      <c r="AQ16" s="455">
        <v>44.9</v>
      </c>
      <c r="AR16" s="455">
        <v>53.7</v>
      </c>
      <c r="AS16" s="455">
        <v>48.7</v>
      </c>
      <c r="AT16" s="455">
        <v>58.6</v>
      </c>
      <c r="AU16" s="455">
        <v>51.9</v>
      </c>
      <c r="AV16" s="455">
        <v>63.5</v>
      </c>
      <c r="AW16" s="455">
        <v>54.1</v>
      </c>
      <c r="AX16" s="455">
        <v>67.8</v>
      </c>
      <c r="AY16" s="455">
        <v>57.5</v>
      </c>
      <c r="AZ16" s="455">
        <v>71.3</v>
      </c>
      <c r="BA16" s="455">
        <v>60.5</v>
      </c>
      <c r="BB16" s="455">
        <v>73.599999999999994</v>
      </c>
      <c r="BC16" s="455">
        <v>64.099999999999994</v>
      </c>
      <c r="BD16" s="455">
        <v>76.3</v>
      </c>
      <c r="BE16" s="455">
        <v>67.3</v>
      </c>
      <c r="BF16" s="455">
        <v>79.5</v>
      </c>
      <c r="BG16" s="455">
        <v>69.5</v>
      </c>
      <c r="BH16" s="455">
        <v>80.900000000000006</v>
      </c>
      <c r="BI16" s="315"/>
      <c r="BJ16" s="315"/>
      <c r="BK16" s="315"/>
      <c r="BL16" s="315"/>
    </row>
    <row r="17" spans="1:67" ht="15.75">
      <c r="A17" s="9" t="s">
        <v>140</v>
      </c>
      <c r="B17" s="8" t="s">
        <v>153</v>
      </c>
      <c r="C17" s="192" t="s">
        <v>89</v>
      </c>
      <c r="D17" s="169">
        <v>19.899999999999999</v>
      </c>
      <c r="E17" s="169">
        <v>22.4</v>
      </c>
      <c r="F17" s="169">
        <v>26.3</v>
      </c>
      <c r="G17" s="169">
        <v>29.6</v>
      </c>
      <c r="H17" s="169">
        <v>32</v>
      </c>
      <c r="I17" s="169">
        <v>36.799999999999997</v>
      </c>
      <c r="J17" s="251"/>
      <c r="AC17" s="68"/>
      <c r="AD17" s="16"/>
      <c r="AF17" s="9" t="s">
        <v>140</v>
      </c>
      <c r="AG17" s="8" t="s">
        <v>141</v>
      </c>
      <c r="AH17" s="192" t="s">
        <v>89</v>
      </c>
      <c r="AI17" s="448">
        <v>19.899999999999999</v>
      </c>
      <c r="AJ17" s="448">
        <v>22.4</v>
      </c>
      <c r="AK17" s="448">
        <v>26.3</v>
      </c>
      <c r="AL17" s="448">
        <v>29.6</v>
      </c>
      <c r="AM17" s="448">
        <v>32</v>
      </c>
      <c r="AN17" s="448">
        <v>36.799999999999997</v>
      </c>
      <c r="AO17" s="448">
        <v>37.799999999999997</v>
      </c>
      <c r="AP17" s="448">
        <v>43.9</v>
      </c>
      <c r="AQ17" s="448">
        <v>42.6</v>
      </c>
      <c r="AR17" s="448">
        <v>50.6</v>
      </c>
      <c r="AS17" s="448">
        <v>46.8</v>
      </c>
      <c r="AT17" s="448">
        <v>56</v>
      </c>
      <c r="AU17" s="448">
        <v>50</v>
      </c>
      <c r="AV17" s="448">
        <v>60.1</v>
      </c>
      <c r="AW17" s="448">
        <v>52.3</v>
      </c>
      <c r="AX17" s="448">
        <v>63.1</v>
      </c>
      <c r="AY17" s="448">
        <v>55.4</v>
      </c>
      <c r="AZ17" s="448">
        <v>67</v>
      </c>
      <c r="BA17" s="448">
        <v>59.5</v>
      </c>
      <c r="BB17" s="448">
        <v>70.7</v>
      </c>
      <c r="BC17" s="448">
        <v>63.4</v>
      </c>
      <c r="BD17" s="448">
        <v>74.2</v>
      </c>
      <c r="BE17" s="448">
        <v>66.099999999999994</v>
      </c>
      <c r="BF17" s="448">
        <v>76.8</v>
      </c>
      <c r="BG17" s="448">
        <v>68</v>
      </c>
      <c r="BH17" s="448">
        <v>78</v>
      </c>
      <c r="BI17" s="315"/>
      <c r="BJ17" s="315"/>
      <c r="BK17" s="315"/>
      <c r="BL17" s="315"/>
    </row>
    <row r="18" spans="1:67" ht="14.25">
      <c r="A18" s="80"/>
      <c r="B18" s="8"/>
      <c r="C18" s="10" t="s">
        <v>21</v>
      </c>
      <c r="D18" s="88">
        <v>89</v>
      </c>
      <c r="E18" s="88">
        <v>94</v>
      </c>
      <c r="F18" s="88">
        <v>93</v>
      </c>
      <c r="G18" s="88">
        <v>96</v>
      </c>
      <c r="H18" s="88">
        <v>97</v>
      </c>
      <c r="I18" s="88">
        <v>100</v>
      </c>
      <c r="J18" s="252"/>
      <c r="AC18" s="68"/>
      <c r="AD18" s="16"/>
      <c r="AF18" s="80"/>
      <c r="AG18" s="8"/>
      <c r="AH18" s="10" t="s">
        <v>21</v>
      </c>
      <c r="AI18" s="88">
        <f>ROUND(AI15/AI16*100,0)</f>
        <v>89</v>
      </c>
      <c r="AJ18" s="88">
        <f t="shared" ref="AJ18:BH18" si="4">ROUND(AJ15/AJ16*100,0)</f>
        <v>94</v>
      </c>
      <c r="AK18" s="88">
        <f t="shared" si="4"/>
        <v>93</v>
      </c>
      <c r="AL18" s="88">
        <f t="shared" si="4"/>
        <v>96</v>
      </c>
      <c r="AM18" s="88">
        <f t="shared" si="4"/>
        <v>97</v>
      </c>
      <c r="AN18" s="88">
        <f t="shared" si="4"/>
        <v>100</v>
      </c>
      <c r="AO18" s="88">
        <f t="shared" si="4"/>
        <v>0</v>
      </c>
      <c r="AP18" s="88">
        <f t="shared" si="4"/>
        <v>0</v>
      </c>
      <c r="AQ18" s="88">
        <f t="shared" si="4"/>
        <v>0</v>
      </c>
      <c r="AR18" s="88">
        <f t="shared" si="4"/>
        <v>0</v>
      </c>
      <c r="AS18" s="88">
        <f t="shared" si="4"/>
        <v>0</v>
      </c>
      <c r="AT18" s="88">
        <f t="shared" si="4"/>
        <v>0</v>
      </c>
      <c r="AU18" s="88">
        <f t="shared" si="4"/>
        <v>0</v>
      </c>
      <c r="AV18" s="88">
        <f t="shared" si="4"/>
        <v>0</v>
      </c>
      <c r="AW18" s="88">
        <f t="shared" si="4"/>
        <v>0</v>
      </c>
      <c r="AX18" s="88">
        <f t="shared" si="4"/>
        <v>0</v>
      </c>
      <c r="AY18" s="88">
        <f>ROUND(AY15/AY16*100,0)</f>
        <v>0</v>
      </c>
      <c r="AZ18" s="88">
        <f>ROUND(AZ15/AZ16*100,0)</f>
        <v>0</v>
      </c>
      <c r="BA18" s="88">
        <f t="shared" si="4"/>
        <v>0</v>
      </c>
      <c r="BB18" s="88">
        <f t="shared" si="4"/>
        <v>0</v>
      </c>
      <c r="BC18" s="88">
        <f t="shared" si="4"/>
        <v>0</v>
      </c>
      <c r="BD18" s="88">
        <f t="shared" si="4"/>
        <v>0</v>
      </c>
      <c r="BE18" s="88">
        <f t="shared" si="4"/>
        <v>0</v>
      </c>
      <c r="BF18" s="88">
        <f t="shared" si="4"/>
        <v>0</v>
      </c>
      <c r="BG18" s="88">
        <f t="shared" si="4"/>
        <v>0</v>
      </c>
      <c r="BH18" s="84">
        <f t="shared" si="4"/>
        <v>0</v>
      </c>
      <c r="BI18" s="315"/>
      <c r="BJ18" s="315"/>
      <c r="BK18" s="315"/>
      <c r="BL18" s="315"/>
    </row>
    <row r="19" spans="1:67" ht="14.25">
      <c r="A19" s="80"/>
      <c r="B19" s="307"/>
      <c r="C19" s="13" t="s">
        <v>22</v>
      </c>
      <c r="D19" s="89">
        <v>104</v>
      </c>
      <c r="E19" s="89">
        <v>108</v>
      </c>
      <c r="F19" s="89">
        <v>103</v>
      </c>
      <c r="G19" s="89">
        <v>105</v>
      </c>
      <c r="H19" s="89">
        <v>105</v>
      </c>
      <c r="I19" s="89">
        <v>108</v>
      </c>
      <c r="J19" s="251"/>
      <c r="AC19" s="68"/>
      <c r="AD19" s="16"/>
      <c r="AF19" s="80"/>
      <c r="AG19" s="307"/>
      <c r="AH19" s="13" t="s">
        <v>22</v>
      </c>
      <c r="AI19" s="89">
        <f>ROUND(AI15/AI17*100,0)</f>
        <v>104</v>
      </c>
      <c r="AJ19" s="89">
        <f t="shared" ref="AJ19:BH19" si="5">ROUND(AJ15/AJ17*100,0)</f>
        <v>108</v>
      </c>
      <c r="AK19" s="89">
        <f t="shared" si="5"/>
        <v>103</v>
      </c>
      <c r="AL19" s="89">
        <f t="shared" si="5"/>
        <v>105</v>
      </c>
      <c r="AM19" s="89">
        <f t="shared" si="5"/>
        <v>105</v>
      </c>
      <c r="AN19" s="89">
        <f t="shared" si="5"/>
        <v>108</v>
      </c>
      <c r="AO19" s="89">
        <f t="shared" si="5"/>
        <v>0</v>
      </c>
      <c r="AP19" s="89">
        <f t="shared" si="5"/>
        <v>0</v>
      </c>
      <c r="AQ19" s="89">
        <f t="shared" si="5"/>
        <v>0</v>
      </c>
      <c r="AR19" s="89">
        <f t="shared" si="5"/>
        <v>0</v>
      </c>
      <c r="AS19" s="89">
        <f t="shared" si="5"/>
        <v>0</v>
      </c>
      <c r="AT19" s="89">
        <f t="shared" si="5"/>
        <v>0</v>
      </c>
      <c r="AU19" s="89">
        <f t="shared" si="5"/>
        <v>0</v>
      </c>
      <c r="AV19" s="89">
        <f t="shared" si="5"/>
        <v>0</v>
      </c>
      <c r="AW19" s="89">
        <f t="shared" si="5"/>
        <v>0</v>
      </c>
      <c r="AX19" s="89">
        <f t="shared" si="5"/>
        <v>0</v>
      </c>
      <c r="AY19" s="89">
        <f>ROUND(AY15/AY17*100,0)</f>
        <v>0</v>
      </c>
      <c r="AZ19" s="89">
        <f>ROUND(AZ15/AZ17*100,0)</f>
        <v>0</v>
      </c>
      <c r="BA19" s="89">
        <f t="shared" si="5"/>
        <v>0</v>
      </c>
      <c r="BB19" s="89">
        <f t="shared" si="5"/>
        <v>0</v>
      </c>
      <c r="BC19" s="89">
        <f t="shared" si="5"/>
        <v>0</v>
      </c>
      <c r="BD19" s="89">
        <f t="shared" si="5"/>
        <v>0</v>
      </c>
      <c r="BE19" s="89">
        <f t="shared" si="5"/>
        <v>0</v>
      </c>
      <c r="BF19" s="89">
        <f t="shared" si="5"/>
        <v>0</v>
      </c>
      <c r="BG19" s="89">
        <f t="shared" si="5"/>
        <v>0</v>
      </c>
      <c r="BH19" s="85">
        <f t="shared" si="5"/>
        <v>0</v>
      </c>
      <c r="BI19" s="353"/>
      <c r="BJ19" s="315"/>
      <c r="BK19" s="315"/>
      <c r="BL19" s="315"/>
    </row>
    <row r="20" spans="1:67" ht="14.25">
      <c r="A20" s="9"/>
      <c r="B20" s="8"/>
      <c r="C20" s="188" t="s">
        <v>86</v>
      </c>
      <c r="D20" s="75">
        <v>21</v>
      </c>
      <c r="E20" s="75">
        <v>23.4</v>
      </c>
      <c r="F20" s="75">
        <v>27.4</v>
      </c>
      <c r="G20" s="75">
        <v>31.2</v>
      </c>
      <c r="H20" s="75">
        <v>33.6</v>
      </c>
      <c r="I20" s="75">
        <v>38.6</v>
      </c>
      <c r="J20" s="249"/>
      <c r="AC20" s="325"/>
      <c r="AD20" s="16"/>
      <c r="AF20" s="9"/>
      <c r="AG20" s="8"/>
      <c r="AH20" s="188" t="s">
        <v>86</v>
      </c>
      <c r="AI20" s="75">
        <f>IFERROR(ROUND(AVERAGE(AI5,AI10,AI15),1),"")</f>
        <v>21</v>
      </c>
      <c r="AJ20" s="75">
        <f t="shared" ref="AJ20:BH20" si="6">IFERROR(ROUND(AVERAGE(AJ5,AJ10,AJ15),1),"")</f>
        <v>23.4</v>
      </c>
      <c r="AK20" s="75">
        <f>IFERROR(ROUND(AVERAGE(AK5,AK10,AK15),1),"")</f>
        <v>27.4</v>
      </c>
      <c r="AL20" s="75">
        <f t="shared" si="6"/>
        <v>31.2</v>
      </c>
      <c r="AM20" s="75">
        <f>IFERROR(ROUND(AVERAGE(AM5,AM10,AM15),1),"")</f>
        <v>33.6</v>
      </c>
      <c r="AN20" s="75">
        <f>IFERROR(ROUND(AVERAGE(AN5,AN10,AN15),1),"")</f>
        <v>38.6</v>
      </c>
      <c r="AO20" s="75" t="str">
        <f>IFERROR(ROUND(AVERAGE(AO5,AO10,AO15),1),"")</f>
        <v/>
      </c>
      <c r="AP20" s="75" t="str">
        <f t="shared" si="6"/>
        <v/>
      </c>
      <c r="AQ20" s="75" t="str">
        <f>IFERROR(ROUND(AVERAGE(AQ5,AQ10,AQ15),1),"")</f>
        <v/>
      </c>
      <c r="AR20" s="75" t="str">
        <f t="shared" si="6"/>
        <v/>
      </c>
      <c r="AS20" s="75" t="str">
        <f t="shared" si="6"/>
        <v/>
      </c>
      <c r="AT20" s="75" t="str">
        <f t="shared" si="6"/>
        <v/>
      </c>
      <c r="AU20" s="75" t="str">
        <f t="shared" si="6"/>
        <v/>
      </c>
      <c r="AV20" s="75" t="str">
        <f t="shared" si="6"/>
        <v/>
      </c>
      <c r="AW20" s="75" t="str">
        <f t="shared" si="6"/>
        <v/>
      </c>
      <c r="AX20" s="75" t="str">
        <f t="shared" si="6"/>
        <v/>
      </c>
      <c r="AY20" s="75" t="str">
        <f t="shared" si="6"/>
        <v/>
      </c>
      <c r="AZ20" s="75" t="str">
        <f t="shared" si="6"/>
        <v/>
      </c>
      <c r="BA20" s="75" t="str">
        <f t="shared" si="6"/>
        <v/>
      </c>
      <c r="BB20" s="75" t="str">
        <f t="shared" si="6"/>
        <v/>
      </c>
      <c r="BC20" s="75" t="str">
        <f t="shared" si="6"/>
        <v/>
      </c>
      <c r="BD20" s="75" t="str">
        <f t="shared" si="6"/>
        <v/>
      </c>
      <c r="BE20" s="75" t="str">
        <f t="shared" si="6"/>
        <v/>
      </c>
      <c r="BF20" s="75" t="str">
        <f t="shared" si="6"/>
        <v/>
      </c>
      <c r="BG20" s="75" t="str">
        <f t="shared" si="6"/>
        <v/>
      </c>
      <c r="BH20" s="75" t="str">
        <f t="shared" si="6"/>
        <v/>
      </c>
      <c r="BI20" s="315"/>
      <c r="BJ20" s="315"/>
      <c r="BK20" s="315"/>
      <c r="BL20" s="315"/>
    </row>
    <row r="21" spans="1:67" ht="14.25" customHeight="1">
      <c r="A21" s="8"/>
      <c r="B21" s="8"/>
      <c r="C21" s="190" t="s">
        <v>87</v>
      </c>
      <c r="D21" s="75">
        <v>23.4</v>
      </c>
      <c r="E21" s="75">
        <v>25.3</v>
      </c>
      <c r="F21" s="75">
        <v>29.3</v>
      </c>
      <c r="G21" s="75">
        <v>32.5</v>
      </c>
      <c r="H21" s="75">
        <v>34.6</v>
      </c>
      <c r="I21" s="75">
        <v>39.6</v>
      </c>
      <c r="J21" s="250"/>
      <c r="AC21" s="325"/>
      <c r="AD21" s="16"/>
      <c r="AF21" s="8"/>
      <c r="AG21" s="8"/>
      <c r="AH21" s="190" t="s">
        <v>87</v>
      </c>
      <c r="AI21" s="75">
        <f>ROUND(AVERAGE(AI11,AI16),1)</f>
        <v>23.4</v>
      </c>
      <c r="AJ21" s="75">
        <f t="shared" ref="AJ21:BH21" si="7">ROUND(AVERAGE(AJ11,AJ16),1)</f>
        <v>25.3</v>
      </c>
      <c r="AK21" s="75">
        <f t="shared" si="7"/>
        <v>29.3</v>
      </c>
      <c r="AL21" s="75">
        <f t="shared" si="7"/>
        <v>32.5</v>
      </c>
      <c r="AM21" s="75">
        <f t="shared" si="7"/>
        <v>34.6</v>
      </c>
      <c r="AN21" s="75">
        <f t="shared" si="7"/>
        <v>39.6</v>
      </c>
      <c r="AO21" s="75">
        <f t="shared" si="7"/>
        <v>40.6</v>
      </c>
      <c r="AP21" s="75">
        <f t="shared" si="7"/>
        <v>46.4</v>
      </c>
      <c r="AQ21" s="75">
        <f t="shared" si="7"/>
        <v>43.6</v>
      </c>
      <c r="AR21" s="75">
        <f t="shared" si="7"/>
        <v>52.7</v>
      </c>
      <c r="AS21" s="75">
        <f t="shared" si="7"/>
        <v>47.3</v>
      </c>
      <c r="AT21" s="75">
        <f t="shared" si="7"/>
        <v>57.9</v>
      </c>
      <c r="AU21" s="75">
        <f t="shared" si="7"/>
        <v>50.1</v>
      </c>
      <c r="AV21" s="75">
        <f t="shared" si="7"/>
        <v>62.1</v>
      </c>
      <c r="AW21" s="75">
        <f t="shared" si="7"/>
        <v>52.4</v>
      </c>
      <c r="AX21" s="75">
        <f t="shared" si="7"/>
        <v>65.8</v>
      </c>
      <c r="AY21" s="75">
        <f t="shared" si="7"/>
        <v>55</v>
      </c>
      <c r="AZ21" s="75">
        <f t="shared" si="7"/>
        <v>68.7</v>
      </c>
      <c r="BA21" s="75">
        <f t="shared" si="7"/>
        <v>58</v>
      </c>
      <c r="BB21" s="75">
        <f t="shared" si="7"/>
        <v>71.599999999999994</v>
      </c>
      <c r="BC21" s="75">
        <f t="shared" si="7"/>
        <v>61.5</v>
      </c>
      <c r="BD21" s="75">
        <f t="shared" si="7"/>
        <v>74.7</v>
      </c>
      <c r="BE21" s="75">
        <f t="shared" si="7"/>
        <v>64.7</v>
      </c>
      <c r="BF21" s="75">
        <f t="shared" si="7"/>
        <v>77.900000000000006</v>
      </c>
      <c r="BG21" s="75">
        <f t="shared" si="7"/>
        <v>66.900000000000006</v>
      </c>
      <c r="BH21" s="75">
        <f t="shared" si="7"/>
        <v>79.400000000000006</v>
      </c>
      <c r="BI21" s="316"/>
      <c r="BJ21" s="316"/>
      <c r="BK21" s="316"/>
      <c r="BL21" s="316"/>
    </row>
    <row r="22" spans="1:67" ht="15" customHeight="1">
      <c r="A22" s="8"/>
      <c r="B22" s="8" t="s">
        <v>63</v>
      </c>
      <c r="C22" s="192" t="s">
        <v>89</v>
      </c>
      <c r="D22" s="75">
        <v>21.9</v>
      </c>
      <c r="E22" s="75">
        <v>23.4</v>
      </c>
      <c r="F22" s="75">
        <v>28.3</v>
      </c>
      <c r="G22" s="75">
        <v>30.7</v>
      </c>
      <c r="H22" s="75">
        <v>34.1</v>
      </c>
      <c r="I22" s="75">
        <v>37.9</v>
      </c>
      <c r="J22" s="253"/>
      <c r="AC22" s="16"/>
      <c r="AD22" s="16"/>
      <c r="AF22" s="8"/>
      <c r="AG22" s="8" t="s">
        <v>63</v>
      </c>
      <c r="AH22" s="192" t="s">
        <v>89</v>
      </c>
      <c r="AI22" s="75">
        <f>ROUND(AVERAGE(AI7,AI12,AI17),1)</f>
        <v>21.9</v>
      </c>
      <c r="AJ22" s="75">
        <f t="shared" ref="AJ22:BH22" si="8">ROUND(AVERAGE(AJ7,AJ12,AJ17),1)</f>
        <v>23.4</v>
      </c>
      <c r="AK22" s="75">
        <f t="shared" si="8"/>
        <v>28.3</v>
      </c>
      <c r="AL22" s="75">
        <f t="shared" si="8"/>
        <v>30.7</v>
      </c>
      <c r="AM22" s="75">
        <f t="shared" si="8"/>
        <v>34.1</v>
      </c>
      <c r="AN22" s="75">
        <f t="shared" si="8"/>
        <v>37.9</v>
      </c>
      <c r="AO22" s="75">
        <f t="shared" si="8"/>
        <v>39.4</v>
      </c>
      <c r="AP22" s="75">
        <f t="shared" si="8"/>
        <v>44.9</v>
      </c>
      <c r="AQ22" s="75">
        <f>ROUND(AVERAGE(AQ7,AQ12,AQ17),1)</f>
        <v>44.1</v>
      </c>
      <c r="AR22" s="75">
        <f t="shared" si="8"/>
        <v>51.2</v>
      </c>
      <c r="AS22" s="75">
        <f t="shared" si="8"/>
        <v>47.7</v>
      </c>
      <c r="AT22" s="75">
        <f t="shared" si="8"/>
        <v>55.9</v>
      </c>
      <c r="AU22" s="75">
        <f t="shared" si="8"/>
        <v>50.5</v>
      </c>
      <c r="AV22" s="75">
        <f t="shared" si="8"/>
        <v>59.8</v>
      </c>
      <c r="AW22" s="75">
        <f t="shared" si="8"/>
        <v>52.8</v>
      </c>
      <c r="AX22" s="75">
        <f t="shared" si="8"/>
        <v>62.7</v>
      </c>
      <c r="AY22" s="75">
        <f t="shared" si="8"/>
        <v>55.8</v>
      </c>
      <c r="AZ22" s="75">
        <f t="shared" si="8"/>
        <v>66.3</v>
      </c>
      <c r="BA22" s="75">
        <f t="shared" si="8"/>
        <v>60.3</v>
      </c>
      <c r="BB22" s="75">
        <f t="shared" si="8"/>
        <v>70.3</v>
      </c>
      <c r="BC22" s="75">
        <f t="shared" si="8"/>
        <v>64.5</v>
      </c>
      <c r="BD22" s="75">
        <f t="shared" si="8"/>
        <v>74.400000000000006</v>
      </c>
      <c r="BE22" s="75">
        <f t="shared" si="8"/>
        <v>67.599999999999994</v>
      </c>
      <c r="BF22" s="75">
        <f t="shared" si="8"/>
        <v>77.099999999999994</v>
      </c>
      <c r="BG22" s="75">
        <f t="shared" si="8"/>
        <v>69.900000000000006</v>
      </c>
      <c r="BH22" s="75">
        <f t="shared" si="8"/>
        <v>78.5</v>
      </c>
      <c r="BI22" s="316"/>
      <c r="BJ22" s="316"/>
      <c r="BK22" s="316"/>
      <c r="BL22" s="316"/>
    </row>
    <row r="23" spans="1:67" ht="15" customHeight="1">
      <c r="A23" s="8"/>
      <c r="B23" s="8"/>
      <c r="C23" s="10" t="s">
        <v>21</v>
      </c>
      <c r="D23" s="88">
        <v>90</v>
      </c>
      <c r="E23" s="88">
        <v>92</v>
      </c>
      <c r="F23" s="88">
        <v>94</v>
      </c>
      <c r="G23" s="88">
        <v>96</v>
      </c>
      <c r="H23" s="88">
        <v>97</v>
      </c>
      <c r="I23" s="88">
        <v>97</v>
      </c>
      <c r="J23" s="252"/>
      <c r="AC23" s="16"/>
      <c r="AD23" s="16"/>
      <c r="AF23" s="8"/>
      <c r="AG23" s="8"/>
      <c r="AH23" s="10" t="s">
        <v>21</v>
      </c>
      <c r="AI23" s="88">
        <f>IFERROR(ROUND(AI20/AI21*100,0),"")</f>
        <v>90</v>
      </c>
      <c r="AJ23" s="88">
        <f>IFERROR(ROUND(AJ20/AJ21*100,0),"")</f>
        <v>92</v>
      </c>
      <c r="AK23" s="88">
        <f t="shared" ref="AK23:BH23" si="9">IFERROR(ROUND(AK20/AK21*100,0),"")</f>
        <v>94</v>
      </c>
      <c r="AL23" s="88">
        <f t="shared" si="9"/>
        <v>96</v>
      </c>
      <c r="AM23" s="88">
        <f t="shared" si="9"/>
        <v>97</v>
      </c>
      <c r="AN23" s="88">
        <f t="shared" si="9"/>
        <v>97</v>
      </c>
      <c r="AO23" s="88" t="str">
        <f t="shared" si="9"/>
        <v/>
      </c>
      <c r="AP23" s="88" t="str">
        <f t="shared" si="9"/>
        <v/>
      </c>
      <c r="AQ23" s="88" t="str">
        <f t="shared" si="9"/>
        <v/>
      </c>
      <c r="AR23" s="88" t="str">
        <f t="shared" si="9"/>
        <v/>
      </c>
      <c r="AS23" s="88" t="str">
        <f t="shared" si="9"/>
        <v/>
      </c>
      <c r="AT23" s="88" t="str">
        <f t="shared" si="9"/>
        <v/>
      </c>
      <c r="AU23" s="88" t="str">
        <f t="shared" si="9"/>
        <v/>
      </c>
      <c r="AV23" s="88" t="str">
        <f t="shared" si="9"/>
        <v/>
      </c>
      <c r="AW23" s="88" t="str">
        <f t="shared" si="9"/>
        <v/>
      </c>
      <c r="AX23" s="88" t="str">
        <f t="shared" si="9"/>
        <v/>
      </c>
      <c r="AY23" s="88" t="str">
        <f>IFERROR(ROUND(AY20/AY21*100,0),"")</f>
        <v/>
      </c>
      <c r="AZ23" s="88" t="str">
        <f>IFERROR(ROUND(AZ20/AZ21*100,0),"")</f>
        <v/>
      </c>
      <c r="BA23" s="88" t="str">
        <f t="shared" si="9"/>
        <v/>
      </c>
      <c r="BB23" s="88" t="str">
        <f t="shared" si="9"/>
        <v/>
      </c>
      <c r="BC23" s="88" t="str">
        <f t="shared" si="9"/>
        <v/>
      </c>
      <c r="BD23" s="88" t="str">
        <f t="shared" si="9"/>
        <v/>
      </c>
      <c r="BE23" s="88" t="str">
        <f t="shared" si="9"/>
        <v/>
      </c>
      <c r="BF23" s="88" t="str">
        <f t="shared" si="9"/>
        <v/>
      </c>
      <c r="BG23" s="88" t="str">
        <f t="shared" si="9"/>
        <v/>
      </c>
      <c r="BH23" s="84" t="str">
        <f t="shared" si="9"/>
        <v/>
      </c>
      <c r="BI23" s="268"/>
      <c r="BJ23" s="268"/>
      <c r="BK23" s="268"/>
      <c r="BL23" s="268"/>
    </row>
    <row r="24" spans="1:67" ht="15" customHeight="1">
      <c r="A24" s="307"/>
      <c r="B24" s="307"/>
      <c r="C24" s="13" t="s">
        <v>22</v>
      </c>
      <c r="D24" s="89">
        <v>96</v>
      </c>
      <c r="E24" s="89">
        <v>100</v>
      </c>
      <c r="F24" s="89">
        <v>97</v>
      </c>
      <c r="G24" s="89">
        <v>102</v>
      </c>
      <c r="H24" s="89">
        <v>99</v>
      </c>
      <c r="I24" s="89">
        <v>102</v>
      </c>
      <c r="J24" s="251"/>
      <c r="AF24" s="307"/>
      <c r="AG24" s="307"/>
      <c r="AH24" s="13" t="s">
        <v>22</v>
      </c>
      <c r="AI24" s="89">
        <f>IFERROR(ROUND(AI20/AI22*100,0),"")</f>
        <v>96</v>
      </c>
      <c r="AJ24" s="89">
        <f t="shared" ref="AJ24:BH24" si="10">IFERROR(ROUND(AJ20/AJ22*100,0),"")</f>
        <v>100</v>
      </c>
      <c r="AK24" s="89">
        <f t="shared" si="10"/>
        <v>97</v>
      </c>
      <c r="AL24" s="89">
        <f t="shared" si="10"/>
        <v>102</v>
      </c>
      <c r="AM24" s="89">
        <f t="shared" si="10"/>
        <v>99</v>
      </c>
      <c r="AN24" s="89">
        <f t="shared" si="10"/>
        <v>102</v>
      </c>
      <c r="AO24" s="89" t="str">
        <f t="shared" si="10"/>
        <v/>
      </c>
      <c r="AP24" s="89" t="str">
        <f t="shared" si="10"/>
        <v/>
      </c>
      <c r="AQ24" s="89" t="str">
        <f t="shared" si="10"/>
        <v/>
      </c>
      <c r="AR24" s="89" t="str">
        <f t="shared" si="10"/>
        <v/>
      </c>
      <c r="AS24" s="89" t="str">
        <f t="shared" si="10"/>
        <v/>
      </c>
      <c r="AT24" s="89" t="str">
        <f t="shared" si="10"/>
        <v/>
      </c>
      <c r="AU24" s="89" t="str">
        <f t="shared" si="10"/>
        <v/>
      </c>
      <c r="AV24" s="89" t="str">
        <f t="shared" si="10"/>
        <v/>
      </c>
      <c r="AW24" s="89" t="str">
        <f t="shared" si="10"/>
        <v/>
      </c>
      <c r="AX24" s="89" t="str">
        <f t="shared" si="10"/>
        <v/>
      </c>
      <c r="AY24" s="89" t="str">
        <f>IFERROR(ROUND(AY20/AY22*100,0),"")</f>
        <v/>
      </c>
      <c r="AZ24" s="89" t="str">
        <f>IFERROR(ROUND(AZ20/AZ22*100,0),"")</f>
        <v/>
      </c>
      <c r="BA24" s="89" t="str">
        <f t="shared" si="10"/>
        <v/>
      </c>
      <c r="BB24" s="89" t="str">
        <f t="shared" si="10"/>
        <v/>
      </c>
      <c r="BC24" s="89" t="str">
        <f t="shared" si="10"/>
        <v/>
      </c>
      <c r="BD24" s="89" t="str">
        <f t="shared" si="10"/>
        <v/>
      </c>
      <c r="BE24" s="89" t="str">
        <f t="shared" si="10"/>
        <v/>
      </c>
      <c r="BF24" s="89" t="str">
        <f t="shared" si="10"/>
        <v/>
      </c>
      <c r="BG24" s="89" t="str">
        <f t="shared" si="10"/>
        <v/>
      </c>
      <c r="BH24" s="85" t="str">
        <f t="shared" si="10"/>
        <v/>
      </c>
      <c r="BI24" s="268"/>
      <c r="BJ24" s="268"/>
      <c r="BK24" s="268"/>
      <c r="BL24" s="268"/>
    </row>
    <row r="25" spans="1:67" ht="14.25">
      <c r="A25" s="37"/>
      <c r="B25" s="37"/>
      <c r="C25" s="296"/>
      <c r="D25" s="315"/>
      <c r="E25" s="315"/>
      <c r="F25" s="315"/>
      <c r="G25" s="315"/>
      <c r="H25" s="315"/>
      <c r="I25" s="315"/>
      <c r="J25" s="326"/>
      <c r="AF25" s="37"/>
      <c r="AG25" s="37"/>
      <c r="AH25" s="296"/>
      <c r="AI25" s="316"/>
      <c r="AJ25" s="316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282"/>
      <c r="BI25" s="313"/>
      <c r="BJ25" s="313"/>
      <c r="BK25" s="267"/>
      <c r="BL25" s="267"/>
    </row>
    <row r="26" spans="1:67" ht="14.25">
      <c r="A26" s="14" t="s">
        <v>142</v>
      </c>
      <c r="B26" s="37"/>
      <c r="C26" s="296"/>
      <c r="D26" s="315"/>
      <c r="E26" s="315"/>
      <c r="F26" s="315"/>
      <c r="G26" s="315"/>
      <c r="H26" s="315"/>
      <c r="I26" s="507"/>
      <c r="J26" s="508"/>
      <c r="P26" s="323"/>
      <c r="Q26" s="68"/>
      <c r="R26" s="68"/>
      <c r="S26" s="68"/>
      <c r="T26" s="68"/>
      <c r="U26" s="68"/>
      <c r="V26" s="68"/>
      <c r="W26" s="68"/>
      <c r="X26" s="324"/>
      <c r="Y26" s="68"/>
      <c r="Z26" s="68"/>
      <c r="AA26" s="68"/>
      <c r="AB26" s="68"/>
      <c r="AC26" s="68"/>
      <c r="AF26" s="37"/>
      <c r="AG26" s="37"/>
      <c r="AH26" s="296"/>
      <c r="AI26" s="316"/>
      <c r="AJ26" s="316"/>
      <c r="AK26" s="315"/>
      <c r="AL26" s="315"/>
      <c r="AM26" s="315"/>
      <c r="AN26" s="315"/>
      <c r="AO26" s="316"/>
      <c r="AP26" s="316"/>
      <c r="AQ26" s="316"/>
      <c r="AR26" s="316"/>
      <c r="AS26" s="315"/>
      <c r="AT26" s="315"/>
      <c r="AU26" s="316"/>
      <c r="AV26" s="316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267"/>
      <c r="BJ26" s="267"/>
      <c r="BK26" s="267"/>
      <c r="BL26" s="267"/>
    </row>
    <row r="27" spans="1:67" ht="14.25">
      <c r="A27" s="37"/>
      <c r="B27" s="14"/>
      <c r="C27" s="96" t="s">
        <v>211</v>
      </c>
      <c r="D27" s="96"/>
      <c r="E27" s="96"/>
      <c r="F27" s="315"/>
      <c r="G27" s="315"/>
      <c r="H27" s="315"/>
      <c r="I27" s="507"/>
      <c r="J27" s="508"/>
      <c r="N27" s="64"/>
      <c r="O27" s="203" t="s">
        <v>30</v>
      </c>
      <c r="P27" s="200" t="s">
        <v>31</v>
      </c>
      <c r="Q27" s="200" t="s">
        <v>32</v>
      </c>
      <c r="R27" s="200" t="s">
        <v>33</v>
      </c>
      <c r="S27" s="200" t="s">
        <v>34</v>
      </c>
      <c r="T27" s="200" t="s">
        <v>35</v>
      </c>
      <c r="U27" s="200" t="s">
        <v>36</v>
      </c>
      <c r="V27" s="200" t="s">
        <v>92</v>
      </c>
      <c r="W27" s="200" t="s">
        <v>93</v>
      </c>
      <c r="X27" s="200" t="s">
        <v>94</v>
      </c>
      <c r="Y27" s="201" t="s">
        <v>95</v>
      </c>
      <c r="Z27" s="200" t="s">
        <v>96</v>
      </c>
      <c r="AC27" s="68"/>
      <c r="AF27" s="37"/>
      <c r="AG27" s="37"/>
      <c r="AH27" s="14" t="s">
        <v>112</v>
      </c>
      <c r="AI27" s="263" t="s">
        <v>120</v>
      </c>
      <c r="AJ27" s="217"/>
      <c r="AK27" s="103">
        <f>(AK20-AK21)/(O29/10)</f>
        <v>-3.22033898305085</v>
      </c>
      <c r="AL27" s="96"/>
      <c r="AM27" s="217">
        <f>(AM20-AM21)/(P29/10)</f>
        <v>-1.8867924528301885</v>
      </c>
      <c r="AN27" s="96"/>
      <c r="AO27" s="217" t="e">
        <f>(AO20-AO21)/(Q29/10)</f>
        <v>#VALUE!</v>
      </c>
      <c r="AP27" s="96"/>
      <c r="AQ27" s="155" t="e">
        <f>(AQ20-AQ21)/(R29/10)</f>
        <v>#VALUE!</v>
      </c>
      <c r="AR27" s="96"/>
      <c r="AS27" s="106" t="e">
        <f>(AS20-AS21)/(S29/10)</f>
        <v>#VALUE!</v>
      </c>
      <c r="AT27" s="96"/>
      <c r="AU27" s="106" t="e">
        <f>(AU20-AU21)/(T29/10)</f>
        <v>#VALUE!</v>
      </c>
      <c r="AV27" s="96"/>
      <c r="AW27" s="106" t="e">
        <f>(AW20-AW21)/(U29/10)</f>
        <v>#VALUE!</v>
      </c>
      <c r="AX27" s="96"/>
      <c r="AY27" s="103" t="e">
        <f>(AY20-AY21)/(V29/10)</f>
        <v>#VALUE!</v>
      </c>
      <c r="AZ27" s="96"/>
      <c r="BA27" s="106" t="e">
        <f>(BA20-BA21)/(W29/10)</f>
        <v>#VALUE!</v>
      </c>
      <c r="BB27" s="96"/>
      <c r="BC27" s="266" t="e">
        <f>(BC20-BC21)/(X29/10)</f>
        <v>#VALUE!</v>
      </c>
      <c r="BE27" s="333" t="e">
        <f>(BE20-BE21)/(Y29/10)</f>
        <v>#VALUE!</v>
      </c>
      <c r="BF27" s="284"/>
      <c r="BG27" s="333" t="e">
        <f>(BG20-BG21)/(Z29/10)</f>
        <v>#VALUE!</v>
      </c>
      <c r="BH27" s="315"/>
      <c r="BI27" s="267"/>
      <c r="BJ27" s="267"/>
      <c r="BK27" s="267"/>
      <c r="BL27" s="267"/>
    </row>
    <row r="28" spans="1:67" ht="24" customHeight="1">
      <c r="A28" s="37"/>
      <c r="B28" s="205"/>
      <c r="C28" s="184" t="s">
        <v>213</v>
      </c>
      <c r="D28" s="96"/>
      <c r="E28" s="96"/>
      <c r="F28" s="327"/>
      <c r="G28" s="327"/>
      <c r="H28" s="327"/>
      <c r="I28" s="509"/>
      <c r="J28" s="508"/>
      <c r="N28" s="399" t="s">
        <v>62</v>
      </c>
      <c r="O28" s="400">
        <f>AK20-AI20</f>
        <v>6.3999999999999986</v>
      </c>
      <c r="P28" s="400">
        <f>AM20-AK20</f>
        <v>6.2000000000000028</v>
      </c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C28" s="325"/>
      <c r="AF28" s="37"/>
      <c r="AG28" s="37"/>
      <c r="AH28" s="28" t="s">
        <v>195</v>
      </c>
      <c r="AI28" s="263" t="s">
        <v>120</v>
      </c>
      <c r="AJ28" s="217"/>
      <c r="AK28" s="103">
        <f>(AK20-AK22)/(O30/10)</f>
        <v>-1.4062500000000029</v>
      </c>
      <c r="AL28" s="96"/>
      <c r="AM28" s="217">
        <f>(AM20-AM22)/(P30/10)</f>
        <v>-0.86206896551724133</v>
      </c>
      <c r="AN28" s="96"/>
      <c r="AO28" s="217" t="e">
        <f>(AO20-AO22)/(Q30/10)</f>
        <v>#VALUE!</v>
      </c>
      <c r="AP28" s="96"/>
      <c r="AQ28" s="155" t="e">
        <f>(AQ20-AQ22)/(R30/10)</f>
        <v>#VALUE!</v>
      </c>
      <c r="AR28" s="96"/>
      <c r="AS28" s="217" t="e">
        <f>(AS20-AS22)/(S30/10)</f>
        <v>#VALUE!</v>
      </c>
      <c r="AT28" s="96"/>
      <c r="AU28" s="217" t="e">
        <f>(AU20-AU22)/(T30/10)</f>
        <v>#VALUE!</v>
      </c>
      <c r="AV28" s="96"/>
      <c r="AW28" s="217" t="e">
        <f>(AW20-AW22)/(U30/10)</f>
        <v>#VALUE!</v>
      </c>
      <c r="AX28" s="96"/>
      <c r="AY28" s="217" t="e">
        <f>(AY20-AY22)/(V30/10)</f>
        <v>#VALUE!</v>
      </c>
      <c r="AZ28" s="96"/>
      <c r="BA28" s="217" t="e">
        <f>(BA20-BA22)/(W30/10)</f>
        <v>#VALUE!</v>
      </c>
      <c r="BB28" s="96"/>
      <c r="BC28" s="265" t="e">
        <f>(BC20-BC22)/(X30/10)</f>
        <v>#VALUE!</v>
      </c>
      <c r="BE28" s="329" t="e">
        <f>(BE20-BE22)/(Y30/10)</f>
        <v>#VALUE!</v>
      </c>
      <c r="BF28" s="284"/>
      <c r="BG28" s="329" t="e">
        <f>(BG20-BG22)/(Z30/10)</f>
        <v>#VALUE!</v>
      </c>
      <c r="BH28" s="315"/>
      <c r="BI28" s="268"/>
      <c r="BJ28" s="268"/>
      <c r="BK28" s="268"/>
      <c r="BL28" s="268"/>
    </row>
    <row r="29" spans="1:67" ht="24" customHeight="1">
      <c r="A29" s="37"/>
      <c r="B29" s="205"/>
      <c r="C29" s="184" t="s">
        <v>187</v>
      </c>
      <c r="D29" s="14"/>
      <c r="E29" s="14"/>
      <c r="F29" s="327"/>
      <c r="G29" s="327"/>
      <c r="H29" s="327"/>
      <c r="I29" s="509"/>
      <c r="J29" s="508"/>
      <c r="N29" s="399" t="s">
        <v>64</v>
      </c>
      <c r="O29" s="400">
        <f>AK21-AI21</f>
        <v>5.9000000000000021</v>
      </c>
      <c r="P29" s="400">
        <f>AM21-AK21</f>
        <v>5.3000000000000007</v>
      </c>
      <c r="Q29" s="400">
        <f>AO21-AM21</f>
        <v>6</v>
      </c>
      <c r="R29" s="400">
        <f>AQ21-AO21</f>
        <v>3</v>
      </c>
      <c r="S29" s="400">
        <f>AS21-AQ21</f>
        <v>3.6999999999999957</v>
      </c>
      <c r="T29" s="400">
        <f>AU21-AS21</f>
        <v>2.8000000000000043</v>
      </c>
      <c r="U29" s="400">
        <f>AW21-AU21</f>
        <v>2.2999999999999972</v>
      </c>
      <c r="V29" s="400">
        <f>AY21-AW21</f>
        <v>2.6000000000000014</v>
      </c>
      <c r="W29" s="400">
        <f>BA21-AY21</f>
        <v>3</v>
      </c>
      <c r="X29" s="400">
        <f>BC21-BA21</f>
        <v>3.5</v>
      </c>
      <c r="Y29" s="400">
        <f>BE21-BC21</f>
        <v>3.2000000000000028</v>
      </c>
      <c r="Z29" s="400">
        <f>BG21-BE21</f>
        <v>2.2000000000000028</v>
      </c>
      <c r="AC29" s="325"/>
      <c r="AF29" s="37"/>
      <c r="AG29" s="37"/>
      <c r="AH29" s="37"/>
      <c r="AI29" s="268"/>
      <c r="AJ29" s="268"/>
      <c r="AK29" s="327"/>
      <c r="AL29" s="327"/>
      <c r="AM29" s="327"/>
      <c r="AN29" s="327"/>
      <c r="AO29" s="268"/>
      <c r="AP29" s="268"/>
      <c r="AQ29" s="268"/>
      <c r="AR29" s="268"/>
      <c r="AS29" s="327"/>
      <c r="AT29" s="327"/>
      <c r="AU29" s="268"/>
      <c r="AV29" s="268"/>
      <c r="AW29" s="327"/>
      <c r="AX29" s="327"/>
      <c r="AY29" s="327"/>
      <c r="AZ29" s="327"/>
      <c r="BA29" s="268"/>
      <c r="BB29" s="268"/>
      <c r="BC29" s="268"/>
      <c r="BD29" s="268"/>
      <c r="BE29" s="327"/>
      <c r="BF29" s="327"/>
      <c r="BG29" s="327"/>
      <c r="BH29" s="327"/>
      <c r="BI29" s="268"/>
      <c r="BJ29" s="268"/>
      <c r="BK29" s="268"/>
      <c r="BL29" s="268"/>
    </row>
    <row r="30" spans="1:67" ht="24" customHeight="1">
      <c r="A30" s="506"/>
      <c r="B30" s="367"/>
      <c r="C30" s="205" t="s">
        <v>212</v>
      </c>
      <c r="D30" s="367"/>
      <c r="E30" s="367"/>
      <c r="F30" s="367"/>
      <c r="G30" s="367"/>
      <c r="H30" s="367"/>
      <c r="I30" s="367"/>
      <c r="J30" s="469"/>
      <c r="N30" s="399" t="s">
        <v>65</v>
      </c>
      <c r="O30" s="400">
        <f>AK22-AI22</f>
        <v>6.4000000000000021</v>
      </c>
      <c r="P30" s="400">
        <f>AM22-AK22</f>
        <v>5.8000000000000007</v>
      </c>
      <c r="Q30" s="400">
        <f>AO22-AM22</f>
        <v>5.2999999999999972</v>
      </c>
      <c r="R30" s="400">
        <f>AQ22-AO22</f>
        <v>4.7000000000000028</v>
      </c>
      <c r="S30" s="400">
        <f>AS22-AQ22</f>
        <v>3.6000000000000014</v>
      </c>
      <c r="T30" s="400">
        <f>AU22-AS22</f>
        <v>2.7999999999999972</v>
      </c>
      <c r="U30" s="400">
        <f>AW22-AU22</f>
        <v>2.2999999999999972</v>
      </c>
      <c r="V30" s="400">
        <f>AY22-AW22</f>
        <v>3</v>
      </c>
      <c r="W30" s="400">
        <f>BA22-AY22</f>
        <v>4.5</v>
      </c>
      <c r="X30" s="400">
        <f>BC22-BA22</f>
        <v>4.2000000000000028</v>
      </c>
      <c r="Y30" s="400">
        <f>BE22-BC22</f>
        <v>3.0999999999999943</v>
      </c>
      <c r="Z30" s="400">
        <f>BG22-BE22</f>
        <v>2.3000000000000114</v>
      </c>
      <c r="AC30" s="16"/>
      <c r="AF30" s="37"/>
      <c r="AG30" s="37"/>
      <c r="AH30" s="296"/>
      <c r="AI30" s="316"/>
      <c r="AJ30" s="316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267"/>
      <c r="BJ30" s="267"/>
      <c r="BK30" s="267"/>
      <c r="BL30" s="267"/>
      <c r="BM30" s="94"/>
      <c r="BN30" s="94"/>
      <c r="BO30" s="94"/>
    </row>
    <row r="31" spans="1:67" ht="24" customHeight="1">
      <c r="A31" s="506"/>
      <c r="B31" s="510"/>
      <c r="C31" s="510"/>
      <c r="D31" s="511"/>
      <c r="E31" s="511"/>
      <c r="F31" s="507"/>
      <c r="G31" s="507"/>
      <c r="H31" s="507"/>
      <c r="I31" s="507"/>
      <c r="J31" s="508"/>
      <c r="N31" s="401" t="s">
        <v>112</v>
      </c>
      <c r="O31" s="402">
        <f>O28/O29*100</f>
        <v>108.47457627118638</v>
      </c>
      <c r="P31" s="402">
        <f>P28/P29*100</f>
        <v>116.98113207547173</v>
      </c>
      <c r="Q31" s="402">
        <f>Q28/Q29*100</f>
        <v>0</v>
      </c>
      <c r="R31" s="402">
        <f>R28/R29*100</f>
        <v>0</v>
      </c>
      <c r="S31" s="402">
        <f t="shared" ref="S31:Z31" si="11">S28/S29*100</f>
        <v>0</v>
      </c>
      <c r="T31" s="402">
        <f t="shared" si="11"/>
        <v>0</v>
      </c>
      <c r="U31" s="402">
        <f t="shared" si="11"/>
        <v>0</v>
      </c>
      <c r="V31" s="402">
        <f t="shared" si="11"/>
        <v>0</v>
      </c>
      <c r="W31" s="402">
        <f t="shared" si="11"/>
        <v>0</v>
      </c>
      <c r="X31" s="402">
        <f t="shared" si="11"/>
        <v>0</v>
      </c>
      <c r="Y31" s="402">
        <f t="shared" si="11"/>
        <v>0</v>
      </c>
      <c r="Z31" s="402">
        <f t="shared" si="11"/>
        <v>0</v>
      </c>
      <c r="AC31" s="16"/>
      <c r="AF31" s="37"/>
      <c r="AG31" s="37"/>
      <c r="AH31" s="261" t="s">
        <v>124</v>
      </c>
      <c r="AI31" s="269"/>
      <c r="AJ31" s="316"/>
      <c r="AK31" s="316"/>
      <c r="AL31" s="316"/>
      <c r="AM31" s="315"/>
      <c r="AN31" s="315"/>
      <c r="AO31" s="316"/>
      <c r="AP31" s="316"/>
      <c r="AQ31" s="316"/>
      <c r="AR31" s="316"/>
      <c r="AS31" s="316"/>
      <c r="AT31" s="316"/>
      <c r="AU31" s="316"/>
      <c r="AV31" s="316"/>
      <c r="AW31" s="315"/>
      <c r="AX31" s="315"/>
      <c r="AY31" s="315"/>
      <c r="AZ31" s="315"/>
      <c r="BA31" s="316"/>
      <c r="BB31" s="316"/>
      <c r="BC31" s="316"/>
      <c r="BD31" s="316"/>
      <c r="BE31" s="315"/>
      <c r="BF31" s="315"/>
      <c r="BG31" s="316"/>
      <c r="BH31" s="316"/>
      <c r="BI31" s="267"/>
      <c r="BJ31" s="267"/>
      <c r="BK31" s="267"/>
      <c r="BL31" s="267"/>
      <c r="BM31" s="94"/>
      <c r="BN31" s="94"/>
      <c r="BO31" s="94"/>
    </row>
    <row r="32" spans="1:67" ht="24" customHeight="1">
      <c r="A32" s="37"/>
      <c r="N32" s="401" t="s">
        <v>113</v>
      </c>
      <c r="O32" s="402">
        <f>O28/O30*100</f>
        <v>99.999999999999943</v>
      </c>
      <c r="P32" s="402">
        <f>P28/P30*100</f>
        <v>106.89655172413796</v>
      </c>
      <c r="Q32" s="402">
        <f>Q28/Q30*100</f>
        <v>0</v>
      </c>
      <c r="R32" s="402">
        <f>R28/R30*100</f>
        <v>0</v>
      </c>
      <c r="S32" s="402">
        <f t="shared" ref="S32:Z32" si="12">S28/S30*100</f>
        <v>0</v>
      </c>
      <c r="T32" s="402">
        <f t="shared" si="12"/>
        <v>0</v>
      </c>
      <c r="U32" s="402">
        <f t="shared" si="12"/>
        <v>0</v>
      </c>
      <c r="V32" s="402">
        <f t="shared" si="12"/>
        <v>0</v>
      </c>
      <c r="W32" s="402">
        <f t="shared" si="12"/>
        <v>0</v>
      </c>
      <c r="X32" s="402">
        <f t="shared" si="12"/>
        <v>0</v>
      </c>
      <c r="Y32" s="402">
        <f t="shared" si="12"/>
        <v>0</v>
      </c>
      <c r="Z32" s="402">
        <f t="shared" si="12"/>
        <v>0</v>
      </c>
      <c r="AF32" s="37"/>
      <c r="AG32" s="37"/>
      <c r="AH32" s="296"/>
      <c r="AI32" s="316"/>
      <c r="AJ32" s="316"/>
      <c r="AK32" s="316"/>
      <c r="AL32" s="316"/>
      <c r="AM32" s="315"/>
      <c r="AN32" s="315"/>
      <c r="AO32" s="316"/>
      <c r="AP32" s="316"/>
      <c r="AQ32" s="316"/>
      <c r="AR32" s="316"/>
      <c r="AS32" s="316"/>
      <c r="AT32" s="316"/>
      <c r="AU32" s="316"/>
      <c r="AV32" s="316"/>
      <c r="AW32" s="315"/>
      <c r="AX32" s="315"/>
      <c r="AY32" s="315"/>
      <c r="AZ32" s="315"/>
      <c r="BA32" s="316"/>
      <c r="BB32" s="316"/>
      <c r="BC32" s="316"/>
      <c r="BD32" s="316"/>
      <c r="BE32" s="315"/>
      <c r="BF32" s="315"/>
      <c r="BG32" s="316"/>
      <c r="BH32" s="316"/>
      <c r="BI32" s="267"/>
      <c r="BJ32" s="267"/>
      <c r="BK32" s="267"/>
      <c r="BL32" s="267"/>
      <c r="BM32" s="94"/>
      <c r="BN32" s="94"/>
      <c r="BO32" s="94"/>
    </row>
    <row r="33" spans="1:67" ht="14.25">
      <c r="A33" s="37"/>
      <c r="B33" s="15" t="s">
        <v>188</v>
      </c>
      <c r="C33" s="81"/>
      <c r="D33" s="308"/>
      <c r="E33" s="308"/>
      <c r="F33" s="315"/>
      <c r="G33" s="315"/>
      <c r="H33" s="315"/>
      <c r="I33" s="315"/>
      <c r="J33" s="326"/>
      <c r="Q33" s="19"/>
      <c r="AB33" s="16"/>
      <c r="AF33" s="37"/>
      <c r="AG33" s="37"/>
      <c r="AH33" s="37"/>
      <c r="AI33" s="268"/>
      <c r="AJ33" s="268"/>
      <c r="AK33" s="268"/>
      <c r="AL33" s="268"/>
      <c r="AM33" s="327"/>
      <c r="AN33" s="327"/>
      <c r="AO33" s="268"/>
      <c r="AP33" s="268"/>
      <c r="AQ33" s="268"/>
      <c r="AR33" s="268"/>
      <c r="AS33" s="268"/>
      <c r="AT33" s="268"/>
      <c r="AU33" s="268"/>
      <c r="AV33" s="268"/>
      <c r="AW33" s="327"/>
      <c r="AX33" s="327"/>
      <c r="AY33" s="327"/>
      <c r="AZ33" s="327"/>
      <c r="BA33" s="268"/>
      <c r="BB33" s="268"/>
      <c r="BC33" s="268"/>
      <c r="BD33" s="268"/>
      <c r="BE33" s="327"/>
      <c r="BF33" s="327"/>
      <c r="BG33" s="268"/>
      <c r="BH33" s="268"/>
      <c r="BI33" s="268"/>
      <c r="BJ33" s="268"/>
      <c r="BK33" s="268"/>
      <c r="BL33" s="268"/>
    </row>
    <row r="34" spans="1:67" ht="14.25">
      <c r="A34" s="37"/>
      <c r="B34" s="15" t="s">
        <v>164</v>
      </c>
      <c r="C34" s="296"/>
      <c r="D34" s="315"/>
      <c r="E34" s="315"/>
      <c r="F34" s="315"/>
      <c r="G34" s="315"/>
      <c r="H34" s="315"/>
      <c r="I34" s="315"/>
      <c r="J34" s="326"/>
      <c r="N34" s="16"/>
      <c r="AB34" s="16"/>
      <c r="AF34" s="37"/>
      <c r="AG34" s="37"/>
      <c r="AH34" s="37"/>
      <c r="AI34" s="268"/>
      <c r="AJ34" s="268"/>
      <c r="AK34" s="268"/>
      <c r="AL34" s="268"/>
      <c r="AM34" s="327"/>
      <c r="AN34" s="327"/>
      <c r="AO34" s="268"/>
      <c r="AP34" s="268"/>
      <c r="AQ34" s="268"/>
      <c r="AR34" s="268"/>
      <c r="AS34" s="268"/>
      <c r="AT34" s="268"/>
      <c r="AU34" s="268"/>
      <c r="AV34" s="268"/>
      <c r="AW34" s="327"/>
      <c r="AX34" s="327"/>
      <c r="AY34" s="327"/>
      <c r="AZ34" s="327"/>
      <c r="BA34" s="268"/>
      <c r="BB34" s="268"/>
      <c r="BC34" s="268"/>
      <c r="BD34" s="268"/>
      <c r="BE34" s="327"/>
      <c r="BF34" s="327"/>
      <c r="BG34" s="268"/>
      <c r="BH34" s="268"/>
      <c r="BI34" s="268"/>
      <c r="BJ34" s="268"/>
      <c r="BK34" s="268"/>
      <c r="BL34" s="268"/>
    </row>
    <row r="35" spans="1:67" ht="14.25">
      <c r="A35" s="37"/>
      <c r="B35" s="37"/>
      <c r="C35" s="37"/>
      <c r="D35" s="327"/>
      <c r="E35" s="327"/>
      <c r="F35" s="327"/>
      <c r="G35" s="327"/>
      <c r="H35" s="327"/>
      <c r="I35" s="327"/>
      <c r="J35" s="326"/>
      <c r="N35" s="16"/>
      <c r="Q35" s="590" t="s">
        <v>66</v>
      </c>
      <c r="R35" s="590"/>
      <c r="S35" s="27"/>
      <c r="T35" s="27" t="s">
        <v>235</v>
      </c>
      <c r="U35" s="129"/>
      <c r="V35" s="129"/>
      <c r="W35" s="589"/>
      <c r="X35" s="585"/>
      <c r="Y35" s="24"/>
      <c r="AF35" s="37"/>
      <c r="AG35" s="37"/>
      <c r="AH35" s="296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267"/>
      <c r="BJ35" s="267"/>
      <c r="BK35" s="267"/>
      <c r="BL35" s="267"/>
    </row>
    <row r="36" spans="1:67" ht="14.25">
      <c r="A36" s="37"/>
      <c r="B36" s="37"/>
      <c r="C36" s="296"/>
      <c r="D36" s="315"/>
      <c r="E36" s="315"/>
      <c r="F36" s="315"/>
      <c r="G36" s="315"/>
      <c r="H36" s="315"/>
      <c r="I36" s="315"/>
      <c r="J36" s="326"/>
      <c r="Q36" s="591" t="s">
        <v>113</v>
      </c>
      <c r="R36" s="591"/>
      <c r="S36" s="404"/>
      <c r="T36" s="404" t="s">
        <v>234</v>
      </c>
      <c r="U36" s="395"/>
      <c r="V36" s="395"/>
      <c r="W36" s="394"/>
      <c r="X36" s="403"/>
      <c r="Y36" s="24"/>
      <c r="AF36" s="37"/>
      <c r="AG36" s="37"/>
      <c r="AH36" s="296"/>
      <c r="AI36" s="316"/>
      <c r="AJ36" s="316"/>
      <c r="AK36" s="316"/>
      <c r="AL36" s="316"/>
      <c r="AM36" s="315"/>
      <c r="AN36" s="315"/>
      <c r="AO36" s="316"/>
      <c r="AP36" s="316"/>
      <c r="AQ36" s="316"/>
      <c r="AR36" s="316"/>
      <c r="AS36" s="316"/>
      <c r="AT36" s="316"/>
      <c r="AU36" s="316"/>
      <c r="AV36" s="316"/>
      <c r="AW36" s="315"/>
      <c r="AX36" s="315"/>
      <c r="AY36" s="315"/>
      <c r="AZ36" s="315"/>
      <c r="BA36" s="316"/>
      <c r="BB36" s="316"/>
      <c r="BC36" s="316"/>
      <c r="BD36" s="316"/>
      <c r="BE36" s="316"/>
      <c r="BF36" s="316"/>
      <c r="BG36" s="316"/>
      <c r="BH36" s="316"/>
      <c r="BI36" s="267"/>
      <c r="BJ36" s="267"/>
      <c r="BK36" s="267"/>
      <c r="BL36" s="267"/>
    </row>
    <row r="37" spans="1:67" ht="14.25">
      <c r="A37" s="37"/>
      <c r="B37" s="37"/>
      <c r="C37" s="296"/>
      <c r="D37" s="315"/>
      <c r="E37" s="315"/>
      <c r="F37" s="315"/>
      <c r="G37" s="315"/>
      <c r="H37" s="315"/>
      <c r="I37" s="315"/>
      <c r="J37" s="326"/>
      <c r="AF37" s="37"/>
      <c r="AG37" s="37"/>
      <c r="AH37" s="296"/>
      <c r="AI37" s="316"/>
      <c r="AJ37" s="316"/>
      <c r="AK37" s="316"/>
      <c r="AL37" s="316"/>
      <c r="AM37" s="315"/>
      <c r="AN37" s="315"/>
      <c r="AO37" s="316"/>
      <c r="AP37" s="316"/>
      <c r="AQ37" s="316"/>
      <c r="AR37" s="316"/>
      <c r="AS37" s="316"/>
      <c r="AT37" s="316"/>
      <c r="AU37" s="316"/>
      <c r="AV37" s="316"/>
      <c r="AW37" s="316"/>
      <c r="AX37" s="316"/>
      <c r="AY37" s="315"/>
      <c r="AZ37" s="315"/>
      <c r="BA37" s="316"/>
      <c r="BB37" s="316"/>
      <c r="BC37" s="316"/>
      <c r="BD37" s="316"/>
      <c r="BE37" s="316"/>
      <c r="BF37" s="316"/>
      <c r="BG37" s="316"/>
      <c r="BH37" s="316"/>
      <c r="BI37" s="267"/>
      <c r="BJ37" s="267"/>
      <c r="BK37" s="267"/>
      <c r="BL37" s="267"/>
    </row>
    <row r="38" spans="1:67">
      <c r="A38" s="16"/>
      <c r="B38" s="37"/>
      <c r="C38" s="37"/>
      <c r="D38" s="327"/>
      <c r="E38" s="327"/>
      <c r="F38" s="327"/>
      <c r="G38" s="327"/>
      <c r="H38" s="327"/>
      <c r="I38" s="327"/>
      <c r="J38" s="326"/>
      <c r="AF38" s="16"/>
      <c r="AG38" s="37"/>
      <c r="AH38" s="37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327"/>
      <c r="AZ38" s="327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</row>
    <row r="39" spans="1:67">
      <c r="A39" s="37"/>
      <c r="B39" s="37"/>
      <c r="C39" s="37"/>
      <c r="D39" s="327"/>
      <c r="E39" s="327"/>
      <c r="F39" s="327"/>
      <c r="G39" s="327"/>
      <c r="H39" s="327"/>
      <c r="I39" s="327"/>
      <c r="J39" s="326"/>
      <c r="AF39" s="37"/>
      <c r="AG39" s="37"/>
      <c r="AH39" s="37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327"/>
      <c r="AZ39" s="327"/>
      <c r="BA39" s="268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</row>
    <row r="40" spans="1:67" ht="14.25">
      <c r="A40" s="16"/>
      <c r="B40" s="37"/>
      <c r="C40" s="296"/>
      <c r="D40" s="315"/>
      <c r="E40" s="315"/>
      <c r="F40" s="315"/>
      <c r="G40" s="315"/>
      <c r="H40" s="315"/>
      <c r="I40" s="315"/>
      <c r="J40" s="326"/>
      <c r="AF40" s="16"/>
      <c r="AG40" s="37"/>
      <c r="AH40" s="29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267"/>
      <c r="BJ40" s="267"/>
      <c r="BK40" s="267"/>
      <c r="BL40" s="267"/>
      <c r="BM40" s="94"/>
      <c r="BN40" s="94"/>
      <c r="BO40" s="94"/>
    </row>
    <row r="41" spans="1:67" ht="14.25">
      <c r="A41" s="16"/>
      <c r="B41" s="37"/>
      <c r="C41" s="296"/>
      <c r="D41" s="315"/>
      <c r="E41" s="315"/>
      <c r="F41" s="315"/>
      <c r="G41" s="315"/>
      <c r="H41" s="315"/>
      <c r="I41" s="315"/>
      <c r="J41" s="326"/>
      <c r="AF41" s="16"/>
      <c r="AG41" s="37"/>
      <c r="AH41" s="29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267"/>
      <c r="BJ41" s="267"/>
      <c r="BK41" s="267"/>
      <c r="BL41" s="267"/>
      <c r="BM41" s="94"/>
      <c r="BN41" s="94"/>
      <c r="BO41" s="94"/>
    </row>
    <row r="42" spans="1:67" ht="14.25">
      <c r="A42" s="37"/>
      <c r="B42" s="37"/>
      <c r="C42" s="296"/>
      <c r="D42" s="315"/>
      <c r="E42" s="315"/>
      <c r="F42" s="315"/>
      <c r="G42" s="315"/>
      <c r="H42" s="315"/>
      <c r="I42" s="315"/>
      <c r="J42" s="326"/>
      <c r="AF42" s="37"/>
      <c r="AG42" s="37"/>
      <c r="AH42" s="29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267"/>
      <c r="BJ42" s="267"/>
      <c r="BK42" s="267"/>
      <c r="BL42" s="267"/>
      <c r="BM42" s="94"/>
      <c r="BN42" s="94"/>
      <c r="BO42" s="94"/>
    </row>
    <row r="43" spans="1:67">
      <c r="A43" s="16"/>
      <c r="B43" s="37"/>
      <c r="C43" s="37"/>
      <c r="D43" s="327"/>
      <c r="E43" s="327"/>
      <c r="F43" s="327"/>
      <c r="G43" s="327"/>
      <c r="H43" s="327"/>
      <c r="I43" s="327"/>
      <c r="J43" s="326"/>
      <c r="AF43" s="16"/>
      <c r="AG43" s="37"/>
      <c r="AH43" s="37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</row>
    <row r="44" spans="1:67">
      <c r="A44" s="16"/>
      <c r="B44" s="37"/>
      <c r="C44" s="37"/>
      <c r="D44" s="327"/>
      <c r="E44" s="327"/>
      <c r="F44" s="327"/>
      <c r="G44" s="327"/>
      <c r="H44" s="327"/>
      <c r="I44" s="327"/>
      <c r="J44" s="326"/>
      <c r="K44" s="16"/>
      <c r="L44" s="16"/>
      <c r="M44" s="16"/>
      <c r="N44" s="16"/>
      <c r="O44" s="16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9"/>
      <c r="AA44" s="318"/>
      <c r="AB44" s="16"/>
      <c r="AC44" s="16"/>
      <c r="AF44" s="16"/>
      <c r="AG44" s="37"/>
      <c r="AH44" s="37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</row>
    <row r="45" spans="1:67">
      <c r="A45" s="16"/>
      <c r="B45" s="37"/>
      <c r="C45" s="37"/>
      <c r="D45" s="20"/>
      <c r="E45" s="20"/>
      <c r="F45" s="20"/>
      <c r="G45" s="20"/>
      <c r="H45" s="20"/>
      <c r="I45" s="20"/>
      <c r="J45" s="37"/>
      <c r="K45" s="16"/>
      <c r="L45" s="16"/>
      <c r="M45" s="16"/>
      <c r="N45" s="16"/>
      <c r="O45" s="16"/>
      <c r="P45" s="320"/>
      <c r="Q45" s="320"/>
      <c r="R45" s="320"/>
      <c r="S45" s="321"/>
      <c r="T45" s="321"/>
      <c r="U45" s="322"/>
      <c r="V45" s="322"/>
      <c r="W45" s="322"/>
      <c r="X45" s="322"/>
      <c r="Y45" s="322"/>
      <c r="Z45" s="322"/>
      <c r="AA45" s="322"/>
      <c r="AB45" s="16"/>
      <c r="AC45" s="16"/>
    </row>
    <row r="46" spans="1:67">
      <c r="A46" s="14"/>
      <c r="B46" s="14"/>
      <c r="C46" s="14"/>
      <c r="D46" s="14"/>
      <c r="E46" s="14"/>
      <c r="F46" s="28"/>
      <c r="G46" s="28"/>
      <c r="H46" s="28"/>
      <c r="I46" s="28"/>
      <c r="J46" s="28"/>
      <c r="K46" s="16"/>
      <c r="L46" s="16"/>
      <c r="M46" s="16"/>
      <c r="N46" s="16"/>
      <c r="O46" s="323"/>
      <c r="P46" s="68"/>
      <c r="Q46" s="68"/>
      <c r="R46" s="68"/>
      <c r="S46" s="68"/>
      <c r="T46" s="68"/>
      <c r="U46" s="68"/>
      <c r="V46" s="68"/>
      <c r="W46" s="324"/>
      <c r="X46" s="68"/>
      <c r="Y46" s="68"/>
      <c r="Z46" s="68"/>
      <c r="AA46" s="68"/>
      <c r="AB46" s="16"/>
      <c r="AC46" s="16"/>
      <c r="AE46" s="16"/>
      <c r="AF46" s="16"/>
      <c r="AG46" s="16"/>
      <c r="AH46" s="16"/>
      <c r="AI46" s="262"/>
      <c r="AJ46" s="16"/>
      <c r="AK46" s="16"/>
      <c r="AL46" s="16"/>
    </row>
    <row r="47" spans="1:67">
      <c r="A47" s="14"/>
      <c r="B47" s="14"/>
      <c r="C47" s="14"/>
      <c r="D47" s="14"/>
      <c r="E47" s="14"/>
      <c r="F47" s="28"/>
      <c r="G47" s="28"/>
      <c r="H47" s="28"/>
      <c r="I47" s="28"/>
      <c r="J47" s="28"/>
      <c r="K47" s="16"/>
      <c r="L47" s="16"/>
      <c r="M47" s="16"/>
      <c r="N47" s="16"/>
      <c r="O47" s="323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16"/>
      <c r="AC47" s="16"/>
      <c r="AE47" s="33"/>
      <c r="AF47" s="34"/>
      <c r="AH47" s="14"/>
      <c r="AI47" s="263"/>
      <c r="AJ47" s="217"/>
      <c r="AK47" s="106"/>
      <c r="AL47" s="96"/>
      <c r="AM47" s="217"/>
      <c r="AN47" s="96"/>
      <c r="AO47" s="217"/>
      <c r="AP47" s="96"/>
      <c r="AQ47" s="105"/>
      <c r="AR47" s="96"/>
      <c r="AS47" s="217"/>
      <c r="AT47" s="96"/>
      <c r="AU47" s="217"/>
      <c r="AV47" s="96"/>
      <c r="AW47" s="217"/>
      <c r="AX47" s="96"/>
      <c r="AY47" s="217"/>
      <c r="AZ47" s="96"/>
      <c r="BA47" s="217"/>
      <c r="BB47" s="96"/>
      <c r="BC47" s="265"/>
      <c r="BE47" s="329"/>
      <c r="BF47" s="284"/>
      <c r="BG47" s="329"/>
      <c r="BI47" s="280"/>
      <c r="BK47" s="280"/>
    </row>
    <row r="48" spans="1:67" ht="13.5" customHeight="1">
      <c r="A48" s="205"/>
      <c r="B48" s="14"/>
      <c r="C48" s="14"/>
      <c r="D48" s="14"/>
      <c r="E48" s="14"/>
      <c r="F48" s="28"/>
      <c r="G48" s="28"/>
      <c r="H48" s="28"/>
      <c r="I48" s="28"/>
      <c r="J48" s="28"/>
      <c r="K48" s="16"/>
      <c r="L48" s="16"/>
      <c r="M48" s="16"/>
      <c r="N48" s="16"/>
      <c r="O48" s="323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16"/>
      <c r="AC48" s="16"/>
      <c r="AH48" s="14"/>
      <c r="AI48" s="263"/>
      <c r="AJ48" s="96"/>
      <c r="AK48" s="217"/>
      <c r="AL48" s="96"/>
      <c r="AM48" s="217"/>
      <c r="AN48" s="96"/>
      <c r="AO48" s="217"/>
      <c r="AP48" s="96"/>
      <c r="AQ48" s="105"/>
      <c r="AR48" s="96"/>
      <c r="AS48" s="217"/>
      <c r="AT48" s="96"/>
      <c r="AU48" s="217"/>
      <c r="AV48" s="96"/>
      <c r="AW48" s="217"/>
      <c r="AX48" s="96"/>
      <c r="AY48" s="217"/>
      <c r="AZ48" s="96"/>
      <c r="BA48" s="217"/>
      <c r="BB48" s="96"/>
      <c r="BC48" s="265"/>
      <c r="BE48" s="329"/>
      <c r="BF48" s="284"/>
      <c r="BG48" s="329"/>
      <c r="BI48" s="280"/>
      <c r="BK48" s="280"/>
    </row>
    <row r="49" spans="1:59" ht="13.5" customHeight="1">
      <c r="A49" s="205"/>
      <c r="B49" s="14"/>
      <c r="C49" s="14"/>
      <c r="D49" s="14"/>
      <c r="E49" s="14"/>
      <c r="F49" s="28"/>
      <c r="G49" s="293"/>
      <c r="H49" s="28"/>
      <c r="I49" s="28"/>
      <c r="J49" s="28"/>
      <c r="K49" s="16"/>
      <c r="L49" s="16"/>
      <c r="M49" s="16"/>
      <c r="N49" s="16"/>
      <c r="O49" s="16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16"/>
      <c r="AC49" s="34"/>
      <c r="AD49" s="33"/>
      <c r="AE49" s="33"/>
      <c r="AF49" s="33"/>
      <c r="AH49" s="14"/>
      <c r="AI49" s="261"/>
      <c r="AJ49" s="14"/>
      <c r="AK49" s="271"/>
      <c r="AL49" s="124"/>
      <c r="AM49" s="246"/>
      <c r="AN49" s="14"/>
      <c r="AO49" s="246"/>
      <c r="AP49" s="14"/>
      <c r="AQ49" s="246"/>
      <c r="AR49" s="14"/>
      <c r="AS49" s="14"/>
      <c r="AT49" s="14"/>
      <c r="AU49" s="246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205"/>
      <c r="B50" s="14"/>
      <c r="C50" s="14"/>
      <c r="D50" s="14"/>
      <c r="E50" s="14"/>
      <c r="F50" s="28"/>
      <c r="G50" s="293"/>
      <c r="H50" s="28"/>
      <c r="I50" s="28"/>
      <c r="J50" s="28"/>
      <c r="K50" s="28"/>
      <c r="L50" s="28"/>
      <c r="M50" s="16"/>
      <c r="N50" s="16"/>
      <c r="O50" s="16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16"/>
      <c r="AC50" s="34"/>
      <c r="AD50" s="35"/>
      <c r="AE50" s="36"/>
      <c r="AF50" s="36"/>
      <c r="AH50" s="14"/>
      <c r="AI50" s="263"/>
      <c r="AJ50" s="96"/>
      <c r="AK50" s="246"/>
      <c r="AL50" s="96"/>
      <c r="AM50" s="246"/>
      <c r="AN50" s="96"/>
      <c r="AO50" s="246"/>
      <c r="AP50" s="96"/>
      <c r="AQ50" s="246"/>
      <c r="AR50" s="96"/>
      <c r="AS50" s="246"/>
      <c r="AT50" s="96"/>
      <c r="AU50" s="246"/>
      <c r="AV50" s="96"/>
      <c r="AW50" s="246"/>
      <c r="AX50" s="96"/>
      <c r="AY50" s="246"/>
      <c r="AZ50" s="96"/>
      <c r="BA50" s="277"/>
      <c r="BB50" s="96"/>
      <c r="BC50" s="246"/>
      <c r="BE50" s="280"/>
      <c r="BF50" s="284"/>
      <c r="BG50" s="280"/>
    </row>
    <row r="51" spans="1:59" ht="13.5" customHeight="1">
      <c r="A51" s="15"/>
      <c r="B51" s="308"/>
      <c r="C51" s="308"/>
      <c r="D51" s="308"/>
      <c r="E51" s="308"/>
      <c r="F51" s="331"/>
      <c r="G51" s="332"/>
      <c r="H51" s="331"/>
      <c r="I51" s="331"/>
      <c r="J51" s="331"/>
      <c r="K51" s="16"/>
      <c r="L51" s="16"/>
      <c r="M51" s="28"/>
      <c r="N51" s="20"/>
      <c r="O51" s="16"/>
      <c r="P51" s="34"/>
      <c r="Q51" s="16"/>
      <c r="R51" s="584"/>
      <c r="S51" s="584"/>
      <c r="T51" s="328"/>
      <c r="U51" s="303"/>
      <c r="V51" s="585"/>
      <c r="W51" s="585"/>
      <c r="X51" s="24"/>
      <c r="Y51" s="16"/>
      <c r="Z51" s="16"/>
      <c r="AA51" s="16"/>
      <c r="AB51" s="16"/>
      <c r="AC51" s="37"/>
      <c r="AD51" s="23"/>
      <c r="AE51" s="23"/>
      <c r="AF51" s="23"/>
      <c r="AH51" s="14"/>
      <c r="AI51" s="263"/>
      <c r="AJ51" s="96"/>
      <c r="AK51" s="246"/>
      <c r="AL51" s="96"/>
      <c r="AM51" s="246"/>
      <c r="AN51" s="96"/>
      <c r="AO51" s="246"/>
      <c r="AP51" s="96"/>
      <c r="AQ51" s="246"/>
      <c r="AR51" s="96"/>
      <c r="AS51" s="246"/>
      <c r="AT51" s="96"/>
      <c r="AU51" s="246"/>
      <c r="AV51" s="96"/>
      <c r="AW51" s="277"/>
      <c r="AX51" s="96"/>
      <c r="AY51" s="246"/>
      <c r="AZ51" s="96"/>
      <c r="BA51" s="106"/>
      <c r="BB51" s="96"/>
      <c r="BC51" s="246"/>
      <c r="BE51" s="280"/>
      <c r="BF51" s="284"/>
      <c r="BG51" s="280"/>
    </row>
    <row r="52" spans="1:59" ht="13.5" customHeight="1">
      <c r="A52" s="15"/>
      <c r="B52" s="308"/>
      <c r="C52" s="308"/>
      <c r="D52" s="308"/>
      <c r="E52" s="308"/>
      <c r="F52" s="16"/>
      <c r="G52" s="332"/>
      <c r="H52" s="331"/>
      <c r="I52" s="331"/>
      <c r="J52" s="331"/>
      <c r="K52" s="16"/>
      <c r="L52" s="16"/>
      <c r="M52" s="16"/>
      <c r="N52" s="22"/>
      <c r="O52" s="16"/>
      <c r="P52" s="16"/>
      <c r="Q52" s="16"/>
      <c r="R52" s="584"/>
      <c r="S52" s="584"/>
      <c r="T52" s="328"/>
      <c r="U52" s="303"/>
      <c r="V52" s="585"/>
      <c r="W52" s="585"/>
      <c r="X52" s="24"/>
      <c r="Y52" s="16"/>
      <c r="Z52" s="16"/>
      <c r="AA52" s="16"/>
      <c r="AB52" s="16"/>
      <c r="AC52" s="37"/>
      <c r="AD52" s="23"/>
      <c r="AE52" s="23"/>
      <c r="AF52" s="23"/>
      <c r="AI52" s="264"/>
      <c r="AQ52" s="92"/>
    </row>
    <row r="53" spans="1:59" ht="14.25">
      <c r="I53" s="23"/>
      <c r="J53" s="23"/>
      <c r="K53" s="20"/>
      <c r="L53" s="20"/>
      <c r="M53" s="20"/>
      <c r="N53" s="20"/>
      <c r="S53" s="223"/>
      <c r="T53" s="223"/>
      <c r="U53" s="223"/>
      <c r="V53" s="223"/>
      <c r="W53" s="24"/>
      <c r="X53" s="24"/>
      <c r="AF53" s="222"/>
      <c r="AG53" s="130"/>
      <c r="AH53" s="261"/>
      <c r="AI53" s="96"/>
    </row>
    <row r="54" spans="1:59" ht="14.25">
      <c r="I54" s="23"/>
      <c r="J54" s="23"/>
      <c r="K54" s="22"/>
      <c r="L54" s="22"/>
      <c r="M54" s="20"/>
      <c r="N54" s="20"/>
      <c r="S54" s="228"/>
      <c r="T54" s="228"/>
      <c r="U54" s="228"/>
      <c r="V54" s="228"/>
      <c r="W54" s="229"/>
      <c r="X54" s="229"/>
      <c r="AF54" s="222"/>
      <c r="AG54" s="130"/>
    </row>
    <row r="55" spans="1:59" ht="14.25">
      <c r="I55" s="20"/>
      <c r="J55" s="20"/>
      <c r="K55" s="23"/>
      <c r="L55" s="23"/>
      <c r="M55" s="22"/>
      <c r="N55" s="22"/>
    </row>
    <row r="56" spans="1:59" ht="14.25">
      <c r="I56" s="20"/>
      <c r="J56" s="20"/>
      <c r="K56" s="23"/>
      <c r="L56" s="23"/>
      <c r="M56" s="23"/>
      <c r="N56" s="23"/>
    </row>
    <row r="57" spans="1:59" ht="14.25">
      <c r="I57" s="22"/>
      <c r="J57" s="22"/>
      <c r="K57" s="20"/>
      <c r="L57" s="20"/>
      <c r="M57" s="23"/>
      <c r="N57" s="23"/>
    </row>
    <row r="58" spans="1:59" ht="14.25">
      <c r="I58" s="23"/>
      <c r="J58" s="23"/>
      <c r="K58" s="20"/>
      <c r="L58" s="20"/>
      <c r="M58" s="20"/>
      <c r="N58" s="20"/>
    </row>
    <row r="59" spans="1:59" ht="14.25">
      <c r="I59" s="23"/>
      <c r="J59" s="23"/>
      <c r="K59" s="22"/>
      <c r="L59" s="22"/>
      <c r="M59" s="20"/>
      <c r="N59" s="20"/>
    </row>
    <row r="60" spans="1:59" ht="14.25">
      <c r="I60" s="20"/>
      <c r="J60" s="20"/>
      <c r="K60" s="23"/>
      <c r="L60" s="23"/>
      <c r="M60" s="22"/>
      <c r="N60" s="22"/>
    </row>
    <row r="61" spans="1:59" ht="14.25">
      <c r="I61" s="20"/>
      <c r="J61" s="20"/>
      <c r="K61" s="23"/>
      <c r="L61" s="23"/>
      <c r="M61" s="23"/>
      <c r="N61" s="23"/>
      <c r="AF61" s="14"/>
      <c r="AG61" s="130"/>
    </row>
    <row r="62" spans="1:59" ht="14.25">
      <c r="I62" s="22"/>
      <c r="J62" s="22"/>
      <c r="K62" s="20"/>
      <c r="L62" s="20"/>
      <c r="M62" s="23"/>
      <c r="N62" s="23"/>
      <c r="AF62" s="14"/>
      <c r="AG62" s="130"/>
    </row>
    <row r="63" spans="1:59" ht="14.25">
      <c r="I63" s="23"/>
      <c r="J63" s="23"/>
      <c r="K63" s="20"/>
      <c r="L63" s="20"/>
      <c r="M63" s="20"/>
      <c r="N63" s="20"/>
    </row>
    <row r="64" spans="1:59" ht="14.25">
      <c r="I64" s="23"/>
      <c r="J64" s="23"/>
      <c r="K64" s="95"/>
      <c r="L64" s="95"/>
      <c r="M64" s="20"/>
      <c r="N64" s="20"/>
    </row>
    <row r="65" spans="9:53" ht="14.25">
      <c r="I65" s="20"/>
      <c r="J65" s="20"/>
      <c r="K65" s="23"/>
      <c r="L65" s="23"/>
      <c r="M65" s="22"/>
      <c r="N65" s="22"/>
    </row>
    <row r="66" spans="9:53" ht="14.25">
      <c r="I66" s="20"/>
      <c r="J66" s="20"/>
      <c r="K66" s="23"/>
      <c r="L66" s="23"/>
      <c r="M66" s="23"/>
      <c r="N66" s="23"/>
    </row>
    <row r="67" spans="9:53" ht="14.25">
      <c r="I67" s="22"/>
      <c r="J67" s="22"/>
      <c r="K67" s="20"/>
      <c r="L67" s="20"/>
      <c r="M67" s="23"/>
      <c r="N67" s="23"/>
      <c r="AJ67" s="16"/>
      <c r="AL67" s="16"/>
      <c r="AN67" s="16"/>
      <c r="AP67" s="16"/>
      <c r="AR67" s="16"/>
      <c r="AT67" s="16"/>
      <c r="AV67" s="16"/>
      <c r="AX67" s="16"/>
    </row>
    <row r="68" spans="9:53" ht="14.25">
      <c r="I68" s="23"/>
      <c r="J68" s="23"/>
      <c r="K68" s="20"/>
      <c r="L68" s="20"/>
      <c r="M68" s="20"/>
      <c r="N68" s="20"/>
      <c r="AH68" s="16"/>
      <c r="AI68" s="16"/>
      <c r="AK68" s="16"/>
      <c r="AM68" s="16"/>
      <c r="AO68" s="16"/>
      <c r="AQ68" s="16"/>
      <c r="AS68" s="16"/>
      <c r="AU68" s="16"/>
      <c r="AW68" s="16"/>
    </row>
    <row r="69" spans="9:53" ht="14.25">
      <c r="I69" s="23"/>
      <c r="J69" s="23"/>
      <c r="K69" s="22"/>
      <c r="L69" s="22"/>
      <c r="M69" s="20"/>
      <c r="N69" s="20"/>
    </row>
    <row r="70" spans="9:53" ht="14.25">
      <c r="I70" s="20"/>
      <c r="J70" s="20"/>
      <c r="K70" s="23"/>
      <c r="L70" s="23"/>
      <c r="M70" s="22"/>
      <c r="N70" s="22"/>
    </row>
    <row r="71" spans="9:53" ht="14.25">
      <c r="I71" s="20"/>
      <c r="J71" s="20"/>
      <c r="K71" s="23"/>
      <c r="L71" s="23"/>
      <c r="M71" s="23"/>
      <c r="N71" s="25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3" ht="14.25">
      <c r="I72" s="22"/>
      <c r="J72" s="22"/>
      <c r="K72" s="20"/>
      <c r="L72" s="20"/>
      <c r="M72" s="23"/>
      <c r="N72" s="23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3" ht="14.25">
      <c r="I73" s="23"/>
      <c r="J73" s="23"/>
      <c r="K73" s="20"/>
      <c r="L73" s="20"/>
      <c r="M73" s="20"/>
      <c r="N73" s="20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3" ht="14.25">
      <c r="I74" s="23"/>
      <c r="J74" s="23"/>
      <c r="K74" s="22"/>
      <c r="L74" s="22"/>
      <c r="M74" s="20"/>
      <c r="N74" s="20"/>
      <c r="AZ74" s="16"/>
    </row>
    <row r="75" spans="9:53" ht="14.25">
      <c r="I75" s="20"/>
      <c r="J75" s="20"/>
      <c r="K75" s="25"/>
      <c r="L75" s="25"/>
      <c r="M75" s="22"/>
      <c r="N75" s="22"/>
      <c r="AT75" s="1">
        <v>0</v>
      </c>
      <c r="AY75" s="16"/>
      <c r="BA75" s="16"/>
    </row>
    <row r="76" spans="9:53" ht="14.25">
      <c r="I76" s="20"/>
      <c r="J76" s="20"/>
      <c r="K76" s="23"/>
      <c r="L76" s="23"/>
      <c r="M76" s="25"/>
      <c r="N76" s="23"/>
      <c r="AS76" s="1">
        <v>0</v>
      </c>
      <c r="AT76" s="1">
        <v>0</v>
      </c>
      <c r="AV76" s="1">
        <v>0</v>
      </c>
      <c r="AX76" s="1">
        <v>0</v>
      </c>
    </row>
    <row r="77" spans="9:53" ht="14.25">
      <c r="I77" s="22"/>
      <c r="J77" s="22"/>
      <c r="K77" s="20"/>
      <c r="L77" s="20"/>
      <c r="M77" s="23"/>
      <c r="N77" s="23"/>
      <c r="AS77" s="1">
        <v>0</v>
      </c>
      <c r="AU77" s="1">
        <v>0</v>
      </c>
      <c r="AW77" s="1">
        <v>0</v>
      </c>
    </row>
    <row r="78" spans="9:53" ht="14.25">
      <c r="I78" s="25"/>
      <c r="J78" s="25"/>
      <c r="K78" s="20"/>
      <c r="L78" s="20"/>
      <c r="M78" s="20"/>
      <c r="N78" s="20"/>
    </row>
    <row r="79" spans="9:53" ht="14.25">
      <c r="I79" s="23"/>
      <c r="J79" s="23"/>
      <c r="K79" s="22"/>
      <c r="L79" s="22"/>
      <c r="M79" s="20"/>
      <c r="N79" s="20"/>
    </row>
    <row r="80" spans="9:53" ht="14.25">
      <c r="I80" s="20"/>
      <c r="J80" s="20"/>
      <c r="K80" s="23"/>
      <c r="L80" s="23"/>
      <c r="M80" s="22"/>
    </row>
    <row r="81" spans="9:51" ht="14.25">
      <c r="I81" s="20"/>
      <c r="J81" s="20"/>
      <c r="K81" s="23"/>
      <c r="L81" s="23"/>
      <c r="M81" s="23"/>
    </row>
    <row r="82" spans="9:51" ht="14.25">
      <c r="I82" s="22"/>
      <c r="J82" s="22"/>
      <c r="K82" s="20"/>
      <c r="L82" s="20"/>
      <c r="M82" s="23"/>
    </row>
    <row r="83" spans="9:51" ht="14.25">
      <c r="I83" s="23"/>
      <c r="J83" s="23"/>
      <c r="K83" s="20"/>
      <c r="L83" s="20"/>
      <c r="M83" s="20"/>
    </row>
    <row r="84" spans="9:51" ht="14.25">
      <c r="I84" s="23"/>
      <c r="J84" s="23"/>
      <c r="M84" s="20"/>
      <c r="AY84" s="1">
        <v>0</v>
      </c>
    </row>
    <row r="85" spans="9:51">
      <c r="I85" s="20"/>
      <c r="J85" s="20"/>
    </row>
    <row r="86" spans="9:51">
      <c r="I86" s="20"/>
      <c r="J86" s="20"/>
    </row>
    <row r="101" spans="28:33">
      <c r="AG101" s="16"/>
    </row>
    <row r="105" spans="28:33">
      <c r="AG105" s="1">
        <v>0</v>
      </c>
    </row>
    <row r="106" spans="28:33">
      <c r="AG106" s="1">
        <v>0</v>
      </c>
    </row>
    <row r="108" spans="28:33">
      <c r="AB108" s="16"/>
      <c r="AC108" s="16"/>
      <c r="AD108" s="16"/>
      <c r="AE108" s="16"/>
      <c r="AF108" s="16"/>
    </row>
    <row r="112" spans="28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9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</mergeCells>
  <phoneticPr fontId="14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G113"/>
  <sheetViews>
    <sheetView showGridLines="0" showZeros="0" view="pageBreakPreview" zoomScaleNormal="145" zoomScaleSheetLayoutView="100" workbookViewId="0">
      <selection activeCell="Q37" sqref="Q37:Y37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9">
      <c r="B1" s="586" t="s">
        <v>217</v>
      </c>
      <c r="C1" s="586"/>
      <c r="D1" s="586"/>
      <c r="E1" s="586"/>
      <c r="F1" s="586"/>
      <c r="G1" s="586"/>
      <c r="H1" s="586"/>
      <c r="I1" s="586"/>
      <c r="J1" s="586"/>
      <c r="K1" s="58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2" spans="2:59"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</row>
    <row r="3" spans="2:59">
      <c r="B3" s="3"/>
      <c r="C3" s="4"/>
      <c r="D3" s="171" t="s">
        <v>230</v>
      </c>
      <c r="E3" s="30"/>
      <c r="F3" s="171" t="s">
        <v>5</v>
      </c>
      <c r="G3" s="30"/>
      <c r="H3" s="171" t="s">
        <v>231</v>
      </c>
      <c r="I3" s="30"/>
      <c r="J3" s="592" t="s">
        <v>13</v>
      </c>
      <c r="K3" s="593"/>
      <c r="L3" s="59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B3" s="3"/>
      <c r="AC3" s="29"/>
      <c r="AD3" s="171" t="s">
        <v>230</v>
      </c>
      <c r="AE3" s="30"/>
      <c r="AF3" s="171" t="s">
        <v>5</v>
      </c>
      <c r="AG3" s="30"/>
      <c r="AH3" s="171" t="s">
        <v>231</v>
      </c>
      <c r="AI3" s="30"/>
      <c r="AJ3" s="171" t="s">
        <v>7</v>
      </c>
      <c r="AK3" s="30"/>
      <c r="AL3" s="171" t="s">
        <v>8</v>
      </c>
      <c r="AM3" s="30"/>
      <c r="AN3" s="171" t="s">
        <v>9</v>
      </c>
      <c r="AO3" s="30"/>
      <c r="AP3" s="171" t="s">
        <v>10</v>
      </c>
      <c r="AQ3" s="30"/>
      <c r="AR3" s="171" t="s">
        <v>11</v>
      </c>
      <c r="AS3" s="30"/>
      <c r="AT3" s="171" t="s">
        <v>12</v>
      </c>
      <c r="AU3" s="30"/>
      <c r="AV3" s="171" t="s">
        <v>81</v>
      </c>
      <c r="AW3" s="30"/>
      <c r="AX3" s="171" t="s">
        <v>82</v>
      </c>
      <c r="AY3" s="30"/>
      <c r="AZ3" s="171" t="s">
        <v>83</v>
      </c>
      <c r="BA3" s="38"/>
    </row>
    <row r="4" spans="2:59">
      <c r="B4" s="5"/>
      <c r="C4" s="6"/>
      <c r="D4" s="185" t="s">
        <v>84</v>
      </c>
      <c r="E4" s="187" t="s">
        <v>85</v>
      </c>
      <c r="F4" s="185" t="s">
        <v>84</v>
      </c>
      <c r="G4" s="186" t="s">
        <v>85</v>
      </c>
      <c r="H4" s="187" t="s">
        <v>84</v>
      </c>
      <c r="I4" s="198" t="s">
        <v>85</v>
      </c>
      <c r="J4" s="26"/>
      <c r="K4" s="31"/>
      <c r="L4" s="59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B4" s="5"/>
      <c r="AC4" s="32"/>
      <c r="AD4" s="186" t="s">
        <v>84</v>
      </c>
      <c r="AE4" s="187" t="s">
        <v>85</v>
      </c>
      <c r="AF4" s="185" t="s">
        <v>84</v>
      </c>
      <c r="AG4" s="186" t="s">
        <v>85</v>
      </c>
      <c r="AH4" s="187" t="s">
        <v>84</v>
      </c>
      <c r="AI4" s="199" t="s">
        <v>85</v>
      </c>
      <c r="AJ4" s="186" t="s">
        <v>84</v>
      </c>
      <c r="AK4" s="187" t="s">
        <v>85</v>
      </c>
      <c r="AL4" s="187" t="s">
        <v>84</v>
      </c>
      <c r="AM4" s="199" t="s">
        <v>85</v>
      </c>
      <c r="AN4" s="186" t="s">
        <v>84</v>
      </c>
      <c r="AO4" s="187" t="s">
        <v>85</v>
      </c>
      <c r="AP4" s="187" t="s">
        <v>84</v>
      </c>
      <c r="AQ4" s="198" t="s">
        <v>85</v>
      </c>
      <c r="AR4" s="185" t="s">
        <v>84</v>
      </c>
      <c r="AS4" s="186" t="s">
        <v>85</v>
      </c>
      <c r="AT4" s="187" t="s">
        <v>84</v>
      </c>
      <c r="AU4" s="199" t="s">
        <v>85</v>
      </c>
      <c r="AV4" s="185" t="s">
        <v>84</v>
      </c>
      <c r="AW4" s="187" t="s">
        <v>85</v>
      </c>
      <c r="AX4" s="185" t="s">
        <v>84</v>
      </c>
      <c r="AY4" s="186" t="s">
        <v>85</v>
      </c>
      <c r="AZ4" s="187" t="s">
        <v>84</v>
      </c>
      <c r="BA4" s="198" t="s">
        <v>85</v>
      </c>
    </row>
    <row r="5" spans="2:59" ht="14.25">
      <c r="B5" s="39"/>
      <c r="C5" s="206" t="s">
        <v>86</v>
      </c>
      <c r="D5" s="387">
        <v>27</v>
      </c>
      <c r="E5" s="388">
        <v>23.7</v>
      </c>
      <c r="F5" s="387">
        <v>36.799999999999997</v>
      </c>
      <c r="G5" s="388">
        <v>30.4</v>
      </c>
      <c r="H5" s="388">
        <v>48</v>
      </c>
      <c r="I5" s="389">
        <v>36.5</v>
      </c>
      <c r="J5" s="254"/>
      <c r="K5" s="255"/>
      <c r="L5" s="61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B5" s="39"/>
      <c r="AC5" s="206" t="s">
        <v>86</v>
      </c>
      <c r="AD5" s="535">
        <v>27</v>
      </c>
      <c r="AE5" s="536">
        <v>23.7</v>
      </c>
      <c r="AF5" s="387">
        <v>36.799999999999997</v>
      </c>
      <c r="AG5" s="388">
        <v>30.4</v>
      </c>
      <c r="AH5" s="388">
        <v>48</v>
      </c>
      <c r="AI5" s="389">
        <v>36.5</v>
      </c>
      <c r="AJ5" s="387"/>
      <c r="AK5" s="388"/>
      <c r="AL5" s="388"/>
      <c r="AM5" s="389"/>
      <c r="AN5" s="387"/>
      <c r="AO5" s="388"/>
      <c r="AP5" s="388"/>
      <c r="AQ5" s="389"/>
      <c r="AR5" s="387"/>
      <c r="AS5" s="388"/>
      <c r="AT5" s="388"/>
      <c r="AU5" s="390"/>
      <c r="AV5" s="387"/>
      <c r="AW5" s="388"/>
      <c r="AX5" s="387"/>
      <c r="AY5" s="388"/>
      <c r="AZ5" s="388"/>
      <c r="BA5" s="389"/>
    </row>
    <row r="6" spans="2:59" ht="14.25">
      <c r="B6" s="39"/>
      <c r="C6" s="207" t="s">
        <v>87</v>
      </c>
      <c r="D6" s="384">
        <v>29</v>
      </c>
      <c r="E6" s="385">
        <v>24.9</v>
      </c>
      <c r="F6" s="384">
        <v>38.5</v>
      </c>
      <c r="G6" s="385">
        <v>30.6</v>
      </c>
      <c r="H6" s="385">
        <v>47.4</v>
      </c>
      <c r="I6" s="386">
        <v>36.200000000000003</v>
      </c>
      <c r="J6" s="256"/>
      <c r="K6" s="257"/>
      <c r="L6" s="61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B6" s="39"/>
      <c r="AC6" s="207" t="s">
        <v>87</v>
      </c>
      <c r="AD6" s="479">
        <v>29</v>
      </c>
      <c r="AE6" s="480">
        <v>24.9</v>
      </c>
      <c r="AF6" s="481">
        <v>38.5</v>
      </c>
      <c r="AG6" s="482">
        <v>30.6</v>
      </c>
      <c r="AH6" s="482">
        <v>47.4</v>
      </c>
      <c r="AI6" s="483">
        <v>36.200000000000003</v>
      </c>
      <c r="AJ6" s="481">
        <v>55.2</v>
      </c>
      <c r="AK6" s="482">
        <v>42.4</v>
      </c>
      <c r="AL6" s="482">
        <v>61.7</v>
      </c>
      <c r="AM6" s="483">
        <v>47</v>
      </c>
      <c r="AN6" s="481">
        <v>65.2</v>
      </c>
      <c r="AO6" s="482">
        <v>50.5</v>
      </c>
      <c r="AP6" s="482">
        <v>68.5</v>
      </c>
      <c r="AQ6" s="483">
        <v>52.9</v>
      </c>
      <c r="AR6" s="481">
        <v>72.2</v>
      </c>
      <c r="AS6" s="482">
        <v>55.1</v>
      </c>
      <c r="AT6" s="482">
        <v>79.400000000000006</v>
      </c>
      <c r="AU6" s="484">
        <v>59.1</v>
      </c>
      <c r="AV6" s="481">
        <v>85.8</v>
      </c>
      <c r="AW6" s="482">
        <v>62.1</v>
      </c>
      <c r="AX6" s="481">
        <v>92.7</v>
      </c>
      <c r="AY6" s="482">
        <v>66</v>
      </c>
      <c r="AZ6" s="482">
        <v>97.5</v>
      </c>
      <c r="BA6" s="483">
        <v>69.5</v>
      </c>
    </row>
    <row r="7" spans="2:59" ht="14.25">
      <c r="B7" s="43" t="s">
        <v>91</v>
      </c>
      <c r="C7" s="208" t="s">
        <v>89</v>
      </c>
      <c r="D7" s="537">
        <v>27.5</v>
      </c>
      <c r="E7" s="537">
        <v>24.5</v>
      </c>
      <c r="F7" s="226">
        <v>37.4</v>
      </c>
      <c r="G7" s="226">
        <v>30.2</v>
      </c>
      <c r="H7" s="226">
        <v>46.9</v>
      </c>
      <c r="I7" s="50">
        <v>36</v>
      </c>
      <c r="J7" s="258"/>
      <c r="K7" s="259"/>
      <c r="L7" s="61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B7" s="43" t="s">
        <v>91</v>
      </c>
      <c r="AC7" s="208" t="s">
        <v>89</v>
      </c>
      <c r="AD7" s="488">
        <v>27.5</v>
      </c>
      <c r="AE7" s="488">
        <v>24.5</v>
      </c>
      <c r="AF7" s="488">
        <v>37.4</v>
      </c>
      <c r="AG7" s="488">
        <v>30.2</v>
      </c>
      <c r="AH7" s="488">
        <v>46.9</v>
      </c>
      <c r="AI7" s="488">
        <v>36</v>
      </c>
      <c r="AJ7" s="488">
        <v>55.7</v>
      </c>
      <c r="AK7" s="488">
        <v>41.8</v>
      </c>
      <c r="AL7" s="488">
        <v>62.5</v>
      </c>
      <c r="AM7" s="488">
        <v>46.4</v>
      </c>
      <c r="AN7" s="488">
        <v>67.400000000000006</v>
      </c>
      <c r="AO7" s="488">
        <v>50.2</v>
      </c>
      <c r="AP7" s="488">
        <v>70.7</v>
      </c>
      <c r="AQ7" s="488">
        <v>53.3</v>
      </c>
      <c r="AR7" s="488">
        <v>75</v>
      </c>
      <c r="AS7" s="488">
        <v>55.3</v>
      </c>
      <c r="AT7" s="488">
        <v>83.2</v>
      </c>
      <c r="AU7" s="488">
        <v>59.6</v>
      </c>
      <c r="AV7" s="488">
        <v>90.9</v>
      </c>
      <c r="AW7" s="488">
        <v>63.7</v>
      </c>
      <c r="AX7" s="488">
        <v>96.6</v>
      </c>
      <c r="AY7" s="488">
        <v>67.099999999999994</v>
      </c>
      <c r="AZ7" s="488">
        <v>101</v>
      </c>
      <c r="BA7" s="489">
        <v>69.2</v>
      </c>
    </row>
    <row r="8" spans="2:59">
      <c r="B8" s="39"/>
      <c r="C8" s="44" t="s">
        <v>21</v>
      </c>
      <c r="D8" s="276">
        <v>93</v>
      </c>
      <c r="E8" s="276">
        <v>95</v>
      </c>
      <c r="F8" s="225">
        <v>96</v>
      </c>
      <c r="G8" s="225">
        <v>99</v>
      </c>
      <c r="H8" s="276">
        <v>101</v>
      </c>
      <c r="I8" s="285">
        <v>101</v>
      </c>
      <c r="J8" s="254"/>
      <c r="K8" s="255"/>
      <c r="L8" s="61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B8" s="39"/>
      <c r="AC8" s="44" t="s">
        <v>21</v>
      </c>
      <c r="AD8" s="84">
        <f>ROUND(AD5/AD6*100,0)</f>
        <v>93</v>
      </c>
      <c r="AE8" s="84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276">
        <f t="shared" si="1"/>
        <v>101</v>
      </c>
      <c r="AI8" s="276">
        <f t="shared" si="1"/>
        <v>101</v>
      </c>
      <c r="AJ8" s="11">
        <f t="shared" si="1"/>
        <v>0</v>
      </c>
      <c r="AK8" s="11">
        <f t="shared" si="1"/>
        <v>0</v>
      </c>
      <c r="AL8" s="11">
        <f t="shared" si="1"/>
        <v>0</v>
      </c>
      <c r="AM8" s="11">
        <f t="shared" si="1"/>
        <v>0</v>
      </c>
      <c r="AN8" s="11">
        <f t="shared" si="1"/>
        <v>0</v>
      </c>
      <c r="AO8" s="11">
        <f t="shared" si="1"/>
        <v>0</v>
      </c>
      <c r="AP8" s="11">
        <f t="shared" si="1"/>
        <v>0</v>
      </c>
      <c r="AQ8" s="11">
        <f t="shared" si="1"/>
        <v>0</v>
      </c>
      <c r="AR8" s="225">
        <f t="shared" si="1"/>
        <v>0</v>
      </c>
      <c r="AS8" s="225">
        <f t="shared" si="1"/>
        <v>0</v>
      </c>
      <c r="AT8" s="276">
        <f>ROUND(AT5/AT6*100,0)</f>
        <v>0</v>
      </c>
      <c r="AU8" s="276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276">
        <f t="shared" si="1"/>
        <v>0</v>
      </c>
      <c r="BA8" s="285">
        <f t="shared" si="1"/>
        <v>0</v>
      </c>
    </row>
    <row r="9" spans="2:59">
      <c r="B9" s="45"/>
      <c r="C9" s="46" t="s">
        <v>22</v>
      </c>
      <c r="D9" s="538">
        <v>98</v>
      </c>
      <c r="E9" s="538">
        <v>97</v>
      </c>
      <c r="F9" s="224">
        <v>98</v>
      </c>
      <c r="G9" s="224">
        <v>101</v>
      </c>
      <c r="H9" s="224">
        <v>102</v>
      </c>
      <c r="I9" s="53">
        <v>101</v>
      </c>
      <c r="J9" s="258"/>
      <c r="K9" s="259"/>
      <c r="L9" s="61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B9" s="45"/>
      <c r="AC9" s="46" t="s">
        <v>22</v>
      </c>
      <c r="AD9" s="224">
        <f>ROUND(AD5/AD7*100,0)</f>
        <v>98</v>
      </c>
      <c r="AE9" s="224">
        <f t="shared" ref="AE9" si="2">ROUND(AE5/AE7*100,0)</f>
        <v>97</v>
      </c>
      <c r="AF9" s="224">
        <f t="shared" ref="AF9:BA9" si="3">ROUND(AF5/AF7*100,0)</f>
        <v>98</v>
      </c>
      <c r="AG9" s="224">
        <f t="shared" si="3"/>
        <v>101</v>
      </c>
      <c r="AH9" s="224">
        <f t="shared" si="3"/>
        <v>102</v>
      </c>
      <c r="AI9" s="224">
        <f t="shared" si="3"/>
        <v>101</v>
      </c>
      <c r="AJ9" s="224">
        <f t="shared" si="3"/>
        <v>0</v>
      </c>
      <c r="AK9" s="224">
        <f t="shared" si="3"/>
        <v>0</v>
      </c>
      <c r="AL9" s="224">
        <f t="shared" si="3"/>
        <v>0</v>
      </c>
      <c r="AM9" s="224">
        <f t="shared" si="3"/>
        <v>0</v>
      </c>
      <c r="AN9" s="224">
        <f t="shared" si="3"/>
        <v>0</v>
      </c>
      <c r="AO9" s="224">
        <f t="shared" si="3"/>
        <v>0</v>
      </c>
      <c r="AP9" s="224">
        <f t="shared" si="3"/>
        <v>0</v>
      </c>
      <c r="AQ9" s="224">
        <f t="shared" si="3"/>
        <v>0</v>
      </c>
      <c r="AR9" s="224">
        <f t="shared" si="3"/>
        <v>0</v>
      </c>
      <c r="AS9" s="224">
        <f t="shared" si="3"/>
        <v>0</v>
      </c>
      <c r="AT9" s="224">
        <f>ROUND(AT5/AT7*100,0)</f>
        <v>0</v>
      </c>
      <c r="AU9" s="224">
        <f>ROUND(AU5/AU7*100,0)</f>
        <v>0</v>
      </c>
      <c r="AV9" s="224">
        <f t="shared" si="3"/>
        <v>0</v>
      </c>
      <c r="AW9" s="224">
        <f t="shared" si="3"/>
        <v>0</v>
      </c>
      <c r="AX9" s="224">
        <f t="shared" si="3"/>
        <v>0</v>
      </c>
      <c r="AY9" s="224">
        <f t="shared" si="3"/>
        <v>0</v>
      </c>
      <c r="AZ9" s="224">
        <f t="shared" si="3"/>
        <v>0</v>
      </c>
      <c r="BA9" s="53">
        <f t="shared" si="3"/>
        <v>0</v>
      </c>
    </row>
    <row r="10" spans="2:59" ht="14.25">
      <c r="B10" s="47"/>
      <c r="C10" s="206" t="s">
        <v>86</v>
      </c>
      <c r="D10" s="387">
        <v>30.5</v>
      </c>
      <c r="E10" s="388">
        <v>25.4</v>
      </c>
      <c r="F10" s="387">
        <v>40.200000000000003</v>
      </c>
      <c r="G10" s="388">
        <v>31.8</v>
      </c>
      <c r="H10" s="388">
        <v>49.7</v>
      </c>
      <c r="I10" s="389">
        <v>37.700000000000003</v>
      </c>
      <c r="J10" s="254"/>
      <c r="K10" s="255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B10" s="47"/>
      <c r="AC10" s="206" t="s">
        <v>86</v>
      </c>
      <c r="AD10" s="535">
        <v>30.5</v>
      </c>
      <c r="AE10" s="536">
        <v>25.4</v>
      </c>
      <c r="AF10" s="387">
        <v>40.200000000000003</v>
      </c>
      <c r="AG10" s="388">
        <v>31.8</v>
      </c>
      <c r="AH10" s="388">
        <v>49.7</v>
      </c>
      <c r="AI10" s="389">
        <v>37.700000000000003</v>
      </c>
      <c r="AJ10" s="387"/>
      <c r="AK10" s="388"/>
      <c r="AL10" s="388"/>
      <c r="AM10" s="389"/>
      <c r="AN10" s="387"/>
      <c r="AO10" s="388"/>
      <c r="AP10" s="388"/>
      <c r="AQ10" s="389"/>
      <c r="AR10" s="387"/>
      <c r="AS10" s="388"/>
      <c r="AT10" s="388"/>
      <c r="AU10" s="390"/>
      <c r="AV10" s="387"/>
      <c r="AW10" s="388"/>
      <c r="AX10" s="387"/>
      <c r="AY10" s="388"/>
      <c r="AZ10" s="388"/>
      <c r="BA10" s="389"/>
    </row>
    <row r="11" spans="2:59" ht="14.25">
      <c r="B11" s="47"/>
      <c r="C11" s="207" t="s">
        <v>87</v>
      </c>
      <c r="D11" s="384">
        <v>31.3</v>
      </c>
      <c r="E11" s="385">
        <v>26.1</v>
      </c>
      <c r="F11" s="384">
        <v>40.799999999999997</v>
      </c>
      <c r="G11" s="385">
        <v>32.200000000000003</v>
      </c>
      <c r="H11" s="385">
        <v>49.8</v>
      </c>
      <c r="I11" s="386">
        <v>37.5</v>
      </c>
      <c r="J11" s="256"/>
      <c r="K11" s="257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B11" s="47"/>
      <c r="AC11" s="207" t="s">
        <v>87</v>
      </c>
      <c r="AD11" s="481">
        <v>31.3</v>
      </c>
      <c r="AE11" s="482">
        <v>26.1</v>
      </c>
      <c r="AF11" s="481">
        <v>40.799999999999997</v>
      </c>
      <c r="AG11" s="482">
        <v>32.200000000000003</v>
      </c>
      <c r="AH11" s="482">
        <v>49.8</v>
      </c>
      <c r="AI11" s="483">
        <v>37.5</v>
      </c>
      <c r="AJ11" s="481">
        <v>57.6</v>
      </c>
      <c r="AK11" s="482">
        <v>42.6</v>
      </c>
      <c r="AL11" s="482">
        <v>64.3</v>
      </c>
      <c r="AM11" s="483">
        <v>47.8</v>
      </c>
      <c r="AN11" s="481">
        <v>68.5</v>
      </c>
      <c r="AO11" s="482">
        <v>50.8</v>
      </c>
      <c r="AP11" s="482">
        <v>72.3</v>
      </c>
      <c r="AQ11" s="483">
        <v>52.8</v>
      </c>
      <c r="AR11" s="481">
        <v>76.599999999999994</v>
      </c>
      <c r="AS11" s="482">
        <v>55.6</v>
      </c>
      <c r="AT11" s="482">
        <v>83.4</v>
      </c>
      <c r="AU11" s="484">
        <v>59.7</v>
      </c>
      <c r="AV11" s="481">
        <v>89.3</v>
      </c>
      <c r="AW11" s="482">
        <v>62.5</v>
      </c>
      <c r="AX11" s="481">
        <v>95.5</v>
      </c>
      <c r="AY11" s="482">
        <v>66.900000000000006</v>
      </c>
      <c r="AZ11" s="482">
        <v>99.6</v>
      </c>
      <c r="BA11" s="483">
        <v>69.599999999999994</v>
      </c>
    </row>
    <row r="12" spans="2:59" ht="14.25">
      <c r="B12" s="49" t="s">
        <v>190</v>
      </c>
      <c r="C12" s="208" t="s">
        <v>89</v>
      </c>
      <c r="D12" s="226">
        <v>30</v>
      </c>
      <c r="E12" s="50">
        <v>26.4</v>
      </c>
      <c r="F12" s="226">
        <v>39.4</v>
      </c>
      <c r="G12" s="50">
        <v>32.6</v>
      </c>
      <c r="H12" s="50">
        <v>48.8</v>
      </c>
      <c r="I12" s="227">
        <v>38.5</v>
      </c>
      <c r="J12" s="258"/>
      <c r="K12" s="259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B12" s="49" t="s">
        <v>190</v>
      </c>
      <c r="AC12" s="208" t="s">
        <v>89</v>
      </c>
      <c r="AD12" s="488">
        <v>30</v>
      </c>
      <c r="AE12" s="489">
        <v>26.4</v>
      </c>
      <c r="AF12" s="488">
        <v>39.4</v>
      </c>
      <c r="AG12" s="489">
        <v>32.6</v>
      </c>
      <c r="AH12" s="489">
        <v>48.8</v>
      </c>
      <c r="AI12" s="490">
        <v>38.5</v>
      </c>
      <c r="AJ12" s="488">
        <v>56.8</v>
      </c>
      <c r="AK12" s="489">
        <v>43.5</v>
      </c>
      <c r="AL12" s="489">
        <v>62.9</v>
      </c>
      <c r="AM12" s="490">
        <v>48.2</v>
      </c>
      <c r="AN12" s="488">
        <v>67.2</v>
      </c>
      <c r="AO12" s="489">
        <v>51.8</v>
      </c>
      <c r="AP12" s="489">
        <v>70.5</v>
      </c>
      <c r="AQ12" s="490">
        <v>54.3</v>
      </c>
      <c r="AR12" s="488">
        <v>74.400000000000006</v>
      </c>
      <c r="AS12" s="489">
        <v>57</v>
      </c>
      <c r="AT12" s="489">
        <v>81.900000000000006</v>
      </c>
      <c r="AU12" s="491">
        <v>61</v>
      </c>
      <c r="AV12" s="488">
        <v>89.6</v>
      </c>
      <c r="AW12" s="489">
        <v>65.2</v>
      </c>
      <c r="AX12" s="488">
        <v>95.7</v>
      </c>
      <c r="AY12" s="489">
        <v>69.2</v>
      </c>
      <c r="AZ12" s="489">
        <v>99.9</v>
      </c>
      <c r="BA12" s="490">
        <v>72.5</v>
      </c>
    </row>
    <row r="13" spans="2:59">
      <c r="B13" s="47"/>
      <c r="C13" s="44" t="s">
        <v>21</v>
      </c>
      <c r="D13" s="51">
        <v>97</v>
      </c>
      <c r="E13" s="51">
        <v>97</v>
      </c>
      <c r="F13" s="51">
        <v>99</v>
      </c>
      <c r="G13" s="51">
        <v>99</v>
      </c>
      <c r="H13" s="51">
        <v>100</v>
      </c>
      <c r="I13" s="51">
        <v>101</v>
      </c>
      <c r="J13" s="254"/>
      <c r="K13" s="255"/>
      <c r="L13" s="61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B13" s="47"/>
      <c r="AC13" s="44" t="s">
        <v>21</v>
      </c>
      <c r="AD13" s="225">
        <f t="shared" ref="AD13:AE13" si="4">ROUND(AD10/AD11*100,0)</f>
        <v>97</v>
      </c>
      <c r="AE13" s="51">
        <f t="shared" si="4"/>
        <v>97</v>
      </c>
      <c r="AF13" s="51">
        <f t="shared" ref="AF13:BA13" si="5">ROUND(AF10/AF11*100,0)</f>
        <v>99</v>
      </c>
      <c r="AG13" s="51">
        <f t="shared" si="5"/>
        <v>99</v>
      </c>
      <c r="AH13" s="51">
        <f t="shared" si="5"/>
        <v>100</v>
      </c>
      <c r="AI13" s="51">
        <f t="shared" si="5"/>
        <v>101</v>
      </c>
      <c r="AJ13" s="51">
        <f t="shared" si="5"/>
        <v>0</v>
      </c>
      <c r="AK13" s="51">
        <f t="shared" si="5"/>
        <v>0</v>
      </c>
      <c r="AL13" s="51">
        <f t="shared" si="5"/>
        <v>0</v>
      </c>
      <c r="AM13" s="51">
        <f t="shared" si="5"/>
        <v>0</v>
      </c>
      <c r="AN13" s="51">
        <f t="shared" si="5"/>
        <v>0</v>
      </c>
      <c r="AO13" s="51">
        <f t="shared" si="5"/>
        <v>0</v>
      </c>
      <c r="AP13" s="51">
        <f t="shared" si="5"/>
        <v>0</v>
      </c>
      <c r="AQ13" s="51">
        <f t="shared" si="5"/>
        <v>0</v>
      </c>
      <c r="AR13" s="51">
        <f t="shared" si="5"/>
        <v>0</v>
      </c>
      <c r="AS13" s="51">
        <f t="shared" si="5"/>
        <v>0</v>
      </c>
      <c r="AT13" s="51">
        <f>ROUND(AT10/AT11*100,0)</f>
        <v>0</v>
      </c>
      <c r="AU13" s="51">
        <f>ROUND(AU10/AU11*100,0)</f>
        <v>0</v>
      </c>
      <c r="AV13" s="51">
        <f t="shared" si="5"/>
        <v>0</v>
      </c>
      <c r="AW13" s="51">
        <f t="shared" si="5"/>
        <v>0</v>
      </c>
      <c r="AX13" s="51">
        <f t="shared" si="5"/>
        <v>0</v>
      </c>
      <c r="AY13" s="51">
        <f t="shared" si="5"/>
        <v>0</v>
      </c>
      <c r="AZ13" s="51">
        <f t="shared" si="5"/>
        <v>0</v>
      </c>
      <c r="BA13" s="51">
        <f t="shared" si="5"/>
        <v>0</v>
      </c>
    </row>
    <row r="14" spans="2:59" ht="13.5" customHeight="1">
      <c r="B14" s="52"/>
      <c r="C14" s="46" t="s">
        <v>22</v>
      </c>
      <c r="D14" s="53">
        <v>102</v>
      </c>
      <c r="E14" s="53">
        <v>96</v>
      </c>
      <c r="F14" s="53">
        <v>102</v>
      </c>
      <c r="G14" s="53">
        <v>98</v>
      </c>
      <c r="H14" s="53">
        <v>102</v>
      </c>
      <c r="I14" s="53">
        <v>98</v>
      </c>
      <c r="J14" s="258"/>
      <c r="K14" s="259"/>
      <c r="L14" s="61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B14" s="52"/>
      <c r="AC14" s="46" t="s">
        <v>22</v>
      </c>
      <c r="AD14" s="224">
        <f t="shared" ref="AD14:AE14" si="6">ROUND(AD10/AD12*100,0)</f>
        <v>102</v>
      </c>
      <c r="AE14" s="53">
        <f t="shared" si="6"/>
        <v>96</v>
      </c>
      <c r="AF14" s="53">
        <f t="shared" ref="AF14:BA14" si="7">ROUND(AF10/AF12*100,0)</f>
        <v>102</v>
      </c>
      <c r="AG14" s="53">
        <f t="shared" si="7"/>
        <v>98</v>
      </c>
      <c r="AH14" s="53">
        <f t="shared" si="7"/>
        <v>102</v>
      </c>
      <c r="AI14" s="53">
        <f t="shared" si="7"/>
        <v>98</v>
      </c>
      <c r="AJ14" s="53">
        <f t="shared" si="7"/>
        <v>0</v>
      </c>
      <c r="AK14" s="53">
        <f t="shared" si="7"/>
        <v>0</v>
      </c>
      <c r="AL14" s="53">
        <f t="shared" si="7"/>
        <v>0</v>
      </c>
      <c r="AM14" s="53">
        <f t="shared" si="7"/>
        <v>0</v>
      </c>
      <c r="AN14" s="53">
        <f t="shared" si="7"/>
        <v>0</v>
      </c>
      <c r="AO14" s="53">
        <f t="shared" si="7"/>
        <v>0</v>
      </c>
      <c r="AP14" s="53">
        <f t="shared" si="7"/>
        <v>0</v>
      </c>
      <c r="AQ14" s="53">
        <f t="shared" si="7"/>
        <v>0</v>
      </c>
      <c r="AR14" s="53">
        <f t="shared" si="7"/>
        <v>0</v>
      </c>
      <c r="AS14" s="53">
        <f t="shared" si="7"/>
        <v>0</v>
      </c>
      <c r="AT14" s="53">
        <f>ROUND(AT10/AT12*100,0)</f>
        <v>0</v>
      </c>
      <c r="AU14" s="53">
        <f>ROUND(AU10/AU12*100,0)</f>
        <v>0</v>
      </c>
      <c r="AV14" s="53">
        <f t="shared" si="7"/>
        <v>0</v>
      </c>
      <c r="AW14" s="53">
        <f t="shared" si="7"/>
        <v>0</v>
      </c>
      <c r="AX14" s="53">
        <f t="shared" si="7"/>
        <v>0</v>
      </c>
      <c r="AY14" s="53">
        <f t="shared" si="7"/>
        <v>0</v>
      </c>
      <c r="AZ14" s="53">
        <f t="shared" si="7"/>
        <v>0</v>
      </c>
      <c r="BA14" s="53">
        <f t="shared" si="7"/>
        <v>0</v>
      </c>
    </row>
    <row r="15" spans="2:59" ht="13.5" customHeight="1">
      <c r="B15" s="47"/>
      <c r="C15" s="206" t="s">
        <v>86</v>
      </c>
      <c r="D15" s="48">
        <v>27</v>
      </c>
      <c r="E15" s="48">
        <v>24.6</v>
      </c>
      <c r="F15" s="48">
        <v>36.299999999999997</v>
      </c>
      <c r="G15" s="48">
        <v>30.1</v>
      </c>
      <c r="H15" s="48">
        <v>46.8</v>
      </c>
      <c r="I15" s="540">
        <v>37.200000000000003</v>
      </c>
      <c r="J15" s="254"/>
      <c r="K15" s="255"/>
      <c r="L15" s="61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B15" s="47"/>
      <c r="AC15" s="206" t="s">
        <v>86</v>
      </c>
      <c r="AD15" s="42">
        <v>27</v>
      </c>
      <c r="AE15" s="48">
        <v>24.6</v>
      </c>
      <c r="AF15" s="48">
        <v>36.299999999999997</v>
      </c>
      <c r="AG15" s="48">
        <v>30.1</v>
      </c>
      <c r="AH15" s="48">
        <v>46.8</v>
      </c>
      <c r="AI15" s="48">
        <v>37.200000000000003</v>
      </c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1"/>
    </row>
    <row r="16" spans="2:59" ht="13.5" customHeight="1">
      <c r="B16" s="47"/>
      <c r="C16" s="207" t="s">
        <v>87</v>
      </c>
      <c r="D16" s="48">
        <v>28.6</v>
      </c>
      <c r="E16" s="48">
        <v>25.8</v>
      </c>
      <c r="F16" s="48">
        <v>37.799999999999997</v>
      </c>
      <c r="G16" s="48">
        <v>31.4</v>
      </c>
      <c r="H16" s="48">
        <v>47.2</v>
      </c>
      <c r="I16" s="539">
        <v>37.799999999999997</v>
      </c>
      <c r="J16" s="256"/>
      <c r="K16" s="257"/>
      <c r="L16" s="61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B16" s="47"/>
      <c r="AC16" s="207" t="s">
        <v>87</v>
      </c>
      <c r="AD16" s="485">
        <v>28.6</v>
      </c>
      <c r="AE16" s="486">
        <v>25.8</v>
      </c>
      <c r="AF16" s="486">
        <v>37.799999999999997</v>
      </c>
      <c r="AG16" s="486">
        <v>31.4</v>
      </c>
      <c r="AH16" s="486">
        <v>47.2</v>
      </c>
      <c r="AI16" s="486">
        <v>37.799999999999997</v>
      </c>
      <c r="AJ16" s="486">
        <v>57.1</v>
      </c>
      <c r="AK16" s="486">
        <v>43.9</v>
      </c>
      <c r="AL16" s="486">
        <v>62.6</v>
      </c>
      <c r="AM16" s="486">
        <v>50</v>
      </c>
      <c r="AN16" s="486">
        <v>67.400000000000006</v>
      </c>
      <c r="AO16" s="486">
        <v>53.2</v>
      </c>
      <c r="AP16" s="486">
        <v>70.8</v>
      </c>
      <c r="AQ16" s="486">
        <v>55.8</v>
      </c>
      <c r="AR16" s="486">
        <v>74.400000000000006</v>
      </c>
      <c r="AS16" s="486">
        <v>59.1</v>
      </c>
      <c r="AT16" s="486">
        <v>82.6</v>
      </c>
      <c r="AU16" s="486">
        <v>61.9</v>
      </c>
      <c r="AV16" s="486">
        <v>89.5</v>
      </c>
      <c r="AW16" s="486">
        <v>64.3</v>
      </c>
      <c r="AX16" s="486">
        <v>96.4</v>
      </c>
      <c r="AY16" s="486">
        <v>68</v>
      </c>
      <c r="AZ16" s="486">
        <v>101.9</v>
      </c>
      <c r="BA16" s="487">
        <v>69.2</v>
      </c>
    </row>
    <row r="17" spans="2:56" ht="13.5" customHeight="1">
      <c r="B17" s="8" t="s">
        <v>152</v>
      </c>
      <c r="C17" s="208" t="s">
        <v>89</v>
      </c>
      <c r="D17" s="226">
        <v>26.1</v>
      </c>
      <c r="E17" s="226">
        <v>23.5</v>
      </c>
      <c r="F17" s="226">
        <v>35.4</v>
      </c>
      <c r="G17" s="226">
        <v>29.6</v>
      </c>
      <c r="H17" s="226">
        <v>45</v>
      </c>
      <c r="I17" s="50">
        <v>36.1</v>
      </c>
      <c r="J17" s="258"/>
      <c r="K17" s="259"/>
      <c r="L17" s="61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B17" s="49" t="s">
        <v>143</v>
      </c>
      <c r="AC17" s="208" t="s">
        <v>89</v>
      </c>
      <c r="AD17" s="488">
        <v>26.1</v>
      </c>
      <c r="AE17" s="488">
        <v>23.5</v>
      </c>
      <c r="AF17" s="488">
        <v>35.4</v>
      </c>
      <c r="AG17" s="488">
        <v>29.6</v>
      </c>
      <c r="AH17" s="488">
        <v>45</v>
      </c>
      <c r="AI17" s="488">
        <v>36.1</v>
      </c>
      <c r="AJ17" s="488">
        <v>53.8</v>
      </c>
      <c r="AK17" s="488">
        <v>41.9</v>
      </c>
      <c r="AL17" s="488">
        <v>60.7</v>
      </c>
      <c r="AM17" s="488">
        <v>47.2</v>
      </c>
      <c r="AN17" s="488">
        <v>65.400000000000006</v>
      </c>
      <c r="AO17" s="488">
        <v>50.6</v>
      </c>
      <c r="AP17" s="488">
        <v>69.099999999999994</v>
      </c>
      <c r="AQ17" s="488">
        <v>53.2</v>
      </c>
      <c r="AR17" s="488">
        <v>72.400000000000006</v>
      </c>
      <c r="AS17" s="488">
        <v>55.5</v>
      </c>
      <c r="AT17" s="488">
        <v>79.3</v>
      </c>
      <c r="AU17" s="488">
        <v>58.7</v>
      </c>
      <c r="AV17" s="488">
        <v>87.4</v>
      </c>
      <c r="AW17" s="488">
        <v>62.4</v>
      </c>
      <c r="AX17" s="488">
        <v>93.6</v>
      </c>
      <c r="AY17" s="488">
        <v>66.2</v>
      </c>
      <c r="AZ17" s="488">
        <v>97.3</v>
      </c>
      <c r="BA17" s="489">
        <v>67.8</v>
      </c>
      <c r="BB17" s="367"/>
    </row>
    <row r="18" spans="2:56" ht="13.5" customHeight="1">
      <c r="B18" s="47"/>
      <c r="C18" s="44" t="s">
        <v>21</v>
      </c>
      <c r="D18" s="225">
        <v>94</v>
      </c>
      <c r="E18" s="225">
        <v>95</v>
      </c>
      <c r="F18" s="225">
        <v>96</v>
      </c>
      <c r="G18" s="225">
        <v>96</v>
      </c>
      <c r="H18" s="225">
        <v>99</v>
      </c>
      <c r="I18" s="51">
        <v>98</v>
      </c>
      <c r="J18" s="254"/>
      <c r="K18" s="255"/>
      <c r="L18" s="61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B18" s="47"/>
      <c r="AC18" s="44" t="s">
        <v>21</v>
      </c>
      <c r="AD18" s="225">
        <f>ROUND(AD15/AD16*100,0)</f>
        <v>94</v>
      </c>
      <c r="AE18" s="225">
        <f t="shared" ref="AE18" si="8">ROUND(AE15/AE16*100,0)</f>
        <v>95</v>
      </c>
      <c r="AF18" s="225">
        <f t="shared" ref="AF18:BA18" si="9">ROUND(AF15/AF16*100,0)</f>
        <v>96</v>
      </c>
      <c r="AG18" s="225">
        <f t="shared" si="9"/>
        <v>96</v>
      </c>
      <c r="AH18" s="225">
        <f t="shared" si="9"/>
        <v>99</v>
      </c>
      <c r="AI18" s="225">
        <f t="shared" si="9"/>
        <v>98</v>
      </c>
      <c r="AJ18" s="225">
        <f t="shared" si="9"/>
        <v>0</v>
      </c>
      <c r="AK18" s="225">
        <f t="shared" si="9"/>
        <v>0</v>
      </c>
      <c r="AL18" s="225">
        <f t="shared" si="9"/>
        <v>0</v>
      </c>
      <c r="AM18" s="225">
        <f t="shared" si="9"/>
        <v>0</v>
      </c>
      <c r="AN18" s="225">
        <f t="shared" si="9"/>
        <v>0</v>
      </c>
      <c r="AO18" s="225">
        <f t="shared" si="9"/>
        <v>0</v>
      </c>
      <c r="AP18" s="225">
        <f t="shared" si="9"/>
        <v>0</v>
      </c>
      <c r="AQ18" s="225">
        <f t="shared" si="9"/>
        <v>0</v>
      </c>
      <c r="AR18" s="225">
        <f t="shared" si="9"/>
        <v>0</v>
      </c>
      <c r="AS18" s="225">
        <f t="shared" si="9"/>
        <v>0</v>
      </c>
      <c r="AT18" s="225">
        <f>ROUND(AT15/AT16*100,0)</f>
        <v>0</v>
      </c>
      <c r="AU18" s="225">
        <f>ROUND(AU15/AU16*100,0)</f>
        <v>0</v>
      </c>
      <c r="AV18" s="225">
        <f t="shared" si="9"/>
        <v>0</v>
      </c>
      <c r="AW18" s="225">
        <f t="shared" si="9"/>
        <v>0</v>
      </c>
      <c r="AX18" s="225">
        <f t="shared" si="9"/>
        <v>0</v>
      </c>
      <c r="AY18" s="225">
        <f t="shared" si="9"/>
        <v>0</v>
      </c>
      <c r="AZ18" s="225">
        <f t="shared" si="9"/>
        <v>0</v>
      </c>
      <c r="BA18" s="51">
        <f t="shared" si="9"/>
        <v>0</v>
      </c>
    </row>
    <row r="19" spans="2:56" ht="13.5" customHeight="1">
      <c r="B19" s="52"/>
      <c r="C19" s="46" t="s">
        <v>22</v>
      </c>
      <c r="D19" s="224">
        <v>103</v>
      </c>
      <c r="E19" s="224">
        <v>105</v>
      </c>
      <c r="F19" s="224">
        <v>103</v>
      </c>
      <c r="G19" s="224">
        <v>102</v>
      </c>
      <c r="H19" s="224">
        <v>104</v>
      </c>
      <c r="I19" s="53">
        <v>103</v>
      </c>
      <c r="J19" s="258"/>
      <c r="K19" s="259"/>
      <c r="L19" s="61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B19" s="52"/>
      <c r="AC19" s="46" t="s">
        <v>22</v>
      </c>
      <c r="AD19" s="224">
        <f t="shared" ref="AD19:AE19" si="10">ROUND(AD15/AD17*100,0)</f>
        <v>103</v>
      </c>
      <c r="AE19" s="224">
        <f t="shared" si="10"/>
        <v>105</v>
      </c>
      <c r="AF19" s="224">
        <f t="shared" ref="AF19:BA19" si="11">ROUND(AF15/AF17*100,0)</f>
        <v>103</v>
      </c>
      <c r="AG19" s="224">
        <f t="shared" si="11"/>
        <v>102</v>
      </c>
      <c r="AH19" s="224">
        <f t="shared" si="11"/>
        <v>104</v>
      </c>
      <c r="AI19" s="224">
        <f t="shared" si="11"/>
        <v>103</v>
      </c>
      <c r="AJ19" s="224">
        <f t="shared" si="11"/>
        <v>0</v>
      </c>
      <c r="AK19" s="224">
        <f t="shared" si="11"/>
        <v>0</v>
      </c>
      <c r="AL19" s="224">
        <f t="shared" si="11"/>
        <v>0</v>
      </c>
      <c r="AM19" s="224">
        <f t="shared" si="11"/>
        <v>0</v>
      </c>
      <c r="AN19" s="224">
        <f t="shared" si="11"/>
        <v>0</v>
      </c>
      <c r="AO19" s="224">
        <f t="shared" si="11"/>
        <v>0</v>
      </c>
      <c r="AP19" s="224">
        <f t="shared" si="11"/>
        <v>0</v>
      </c>
      <c r="AQ19" s="224">
        <f t="shared" si="11"/>
        <v>0</v>
      </c>
      <c r="AR19" s="224">
        <f t="shared" si="11"/>
        <v>0</v>
      </c>
      <c r="AS19" s="224">
        <f t="shared" si="11"/>
        <v>0</v>
      </c>
      <c r="AT19" s="224">
        <f>ROUND(AT15/AT17*100,0)</f>
        <v>0</v>
      </c>
      <c r="AU19" s="224">
        <f>ROUND(AU15/AU17*100,0)</f>
        <v>0</v>
      </c>
      <c r="AV19" s="224">
        <f t="shared" si="11"/>
        <v>0</v>
      </c>
      <c r="AW19" s="224">
        <f t="shared" si="11"/>
        <v>0</v>
      </c>
      <c r="AX19" s="224">
        <f t="shared" si="11"/>
        <v>0</v>
      </c>
      <c r="AY19" s="224">
        <f t="shared" si="11"/>
        <v>0</v>
      </c>
      <c r="AZ19" s="224">
        <f t="shared" si="11"/>
        <v>0</v>
      </c>
      <c r="BA19" s="53">
        <f t="shared" si="11"/>
        <v>0</v>
      </c>
    </row>
    <row r="20" spans="2:56" ht="13.5" customHeight="1">
      <c r="B20" s="8"/>
      <c r="C20" s="334" t="s">
        <v>86</v>
      </c>
      <c r="D20" s="101">
        <v>28.2</v>
      </c>
      <c r="E20" s="101">
        <v>24.6</v>
      </c>
      <c r="F20" s="101">
        <v>37.799999999999997</v>
      </c>
      <c r="G20" s="101">
        <v>30.8</v>
      </c>
      <c r="H20" s="101">
        <v>48.2</v>
      </c>
      <c r="I20" s="101">
        <v>37.1</v>
      </c>
      <c r="J20" s="335"/>
      <c r="K20" s="336"/>
      <c r="L20" s="61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B20" s="8"/>
      <c r="AC20" s="209" t="s">
        <v>86</v>
      </c>
      <c r="AD20" s="101">
        <f>IFERROR(ROUND(AVERAGE(AD5,AD10,AD15),1),"")</f>
        <v>28.2</v>
      </c>
      <c r="AE20" s="101">
        <f t="shared" ref="AE20:BA20" si="12">IFERROR(ROUND(AVERAGE(AE5,AE10,AE15),1),"")</f>
        <v>24.6</v>
      </c>
      <c r="AF20" s="101">
        <f t="shared" si="12"/>
        <v>37.799999999999997</v>
      </c>
      <c r="AG20" s="101">
        <f>IFERROR(ROUND(AVERAGE(AG5,AG10,AG15),1),"")</f>
        <v>30.8</v>
      </c>
      <c r="AH20" s="101">
        <f t="shared" si="12"/>
        <v>48.2</v>
      </c>
      <c r="AI20" s="101">
        <f t="shared" si="12"/>
        <v>37.1</v>
      </c>
      <c r="AJ20" s="101" t="str">
        <f>IFERROR(ROUND(AVERAGE(AJ5,AJ10,AJ15),1),"")</f>
        <v/>
      </c>
      <c r="AK20" s="101" t="str">
        <f t="shared" si="12"/>
        <v/>
      </c>
      <c r="AL20" s="101" t="str">
        <f t="shared" si="12"/>
        <v/>
      </c>
      <c r="AM20" s="101" t="str">
        <f t="shared" si="12"/>
        <v/>
      </c>
      <c r="AN20" s="101" t="str">
        <f t="shared" si="12"/>
        <v/>
      </c>
      <c r="AO20" s="101" t="str">
        <f t="shared" si="12"/>
        <v/>
      </c>
      <c r="AP20" s="101" t="str">
        <f t="shared" si="12"/>
        <v/>
      </c>
      <c r="AQ20" s="101" t="str">
        <f t="shared" si="12"/>
        <v/>
      </c>
      <c r="AR20" s="101" t="str">
        <f t="shared" si="12"/>
        <v/>
      </c>
      <c r="AS20" s="101" t="str">
        <f t="shared" si="12"/>
        <v/>
      </c>
      <c r="AT20" s="101" t="str">
        <f>IFERROR(ROUND(AVERAGE(AT5,AT10,AT15),1),"")</f>
        <v/>
      </c>
      <c r="AU20" s="101" t="str">
        <f>IFERROR(ROUND(AVERAGE(AU5,AU10,AU15),1),"")</f>
        <v/>
      </c>
      <c r="AV20" s="101" t="str">
        <f t="shared" si="12"/>
        <v/>
      </c>
      <c r="AW20" s="101" t="str">
        <f t="shared" si="12"/>
        <v/>
      </c>
      <c r="AX20" s="101" t="str">
        <f t="shared" si="12"/>
        <v/>
      </c>
      <c r="AY20" s="101" t="str">
        <f t="shared" si="12"/>
        <v/>
      </c>
      <c r="AZ20" s="101" t="str">
        <f t="shared" si="12"/>
        <v/>
      </c>
      <c r="BA20" s="83" t="str">
        <f t="shared" si="12"/>
        <v/>
      </c>
    </row>
    <row r="21" spans="2:56" ht="13.5" customHeight="1">
      <c r="B21" s="8"/>
      <c r="C21" s="207" t="s">
        <v>87</v>
      </c>
      <c r="D21" s="55">
        <v>29.6</v>
      </c>
      <c r="E21" s="55">
        <v>25.6</v>
      </c>
      <c r="F21" s="55">
        <v>39</v>
      </c>
      <c r="G21" s="55">
        <v>31.4</v>
      </c>
      <c r="H21" s="55">
        <v>48.1</v>
      </c>
      <c r="I21" s="75">
        <v>37.200000000000003</v>
      </c>
      <c r="J21" s="256"/>
      <c r="K21" s="257"/>
      <c r="L21" s="61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B21" s="8"/>
      <c r="AC21" s="207" t="s">
        <v>87</v>
      </c>
      <c r="AD21" s="55">
        <f>ROUND(AVERAGE(AD6,AD11,AD16),1)</f>
        <v>29.6</v>
      </c>
      <c r="AE21" s="55">
        <f t="shared" ref="AE21:BA21" si="13">ROUND(AVERAGE(AE6,AE11,AE16),1)</f>
        <v>25.6</v>
      </c>
      <c r="AF21" s="55">
        <f t="shared" si="13"/>
        <v>39</v>
      </c>
      <c r="AG21" s="55">
        <f t="shared" si="13"/>
        <v>31.4</v>
      </c>
      <c r="AH21" s="55">
        <f t="shared" si="13"/>
        <v>48.1</v>
      </c>
      <c r="AI21" s="55">
        <f t="shared" si="13"/>
        <v>37.200000000000003</v>
      </c>
      <c r="AJ21" s="55">
        <f t="shared" si="13"/>
        <v>56.6</v>
      </c>
      <c r="AK21" s="55">
        <f t="shared" si="13"/>
        <v>43</v>
      </c>
      <c r="AL21" s="55">
        <f t="shared" si="13"/>
        <v>62.9</v>
      </c>
      <c r="AM21" s="55">
        <f t="shared" si="13"/>
        <v>48.3</v>
      </c>
      <c r="AN21" s="55">
        <f t="shared" si="13"/>
        <v>67</v>
      </c>
      <c r="AO21" s="55">
        <f t="shared" si="13"/>
        <v>51.5</v>
      </c>
      <c r="AP21" s="55">
        <f t="shared" si="13"/>
        <v>70.5</v>
      </c>
      <c r="AQ21" s="55">
        <f t="shared" si="13"/>
        <v>53.8</v>
      </c>
      <c r="AR21" s="55">
        <f t="shared" si="13"/>
        <v>74.400000000000006</v>
      </c>
      <c r="AS21" s="55">
        <f t="shared" si="13"/>
        <v>56.6</v>
      </c>
      <c r="AT21" s="55">
        <f t="shared" si="13"/>
        <v>81.8</v>
      </c>
      <c r="AU21" s="55">
        <f t="shared" si="13"/>
        <v>60.2</v>
      </c>
      <c r="AV21" s="55">
        <f t="shared" si="13"/>
        <v>88.2</v>
      </c>
      <c r="AW21" s="55">
        <f t="shared" si="13"/>
        <v>63</v>
      </c>
      <c r="AX21" s="55">
        <f t="shared" si="13"/>
        <v>94.9</v>
      </c>
      <c r="AY21" s="55">
        <f t="shared" si="13"/>
        <v>67</v>
      </c>
      <c r="AZ21" s="55">
        <f t="shared" si="13"/>
        <v>99.7</v>
      </c>
      <c r="BA21" s="75">
        <f t="shared" si="13"/>
        <v>69.400000000000006</v>
      </c>
    </row>
    <row r="22" spans="2:56" ht="13.5" customHeight="1">
      <c r="B22" s="8" t="s">
        <v>63</v>
      </c>
      <c r="C22" s="210" t="s">
        <v>89</v>
      </c>
      <c r="D22" s="55">
        <v>27.9</v>
      </c>
      <c r="E22" s="55">
        <v>24.8</v>
      </c>
      <c r="F22" s="55">
        <v>37.4</v>
      </c>
      <c r="G22" s="55">
        <v>30.8</v>
      </c>
      <c r="H22" s="55">
        <v>46.9</v>
      </c>
      <c r="I22" s="75">
        <v>36.9</v>
      </c>
      <c r="J22" s="258"/>
      <c r="K22" s="259"/>
      <c r="L22" s="6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B22" s="8" t="s">
        <v>63</v>
      </c>
      <c r="AC22" s="210" t="s">
        <v>89</v>
      </c>
      <c r="AD22" s="55">
        <f>ROUND(AVERAGE(AD7,AD12,AD17),1)</f>
        <v>27.9</v>
      </c>
      <c r="AE22" s="55">
        <f t="shared" ref="AE22:BA22" si="14">ROUND(AVERAGE(AE7,AE12,AE17),1)</f>
        <v>24.8</v>
      </c>
      <c r="AF22" s="55">
        <f t="shared" si="14"/>
        <v>37.4</v>
      </c>
      <c r="AG22" s="55">
        <f>ROUND(AVERAGE(AG7,AG12,AG17),1)</f>
        <v>30.8</v>
      </c>
      <c r="AH22" s="55">
        <f t="shared" si="14"/>
        <v>46.9</v>
      </c>
      <c r="AI22" s="55">
        <f t="shared" si="14"/>
        <v>36.9</v>
      </c>
      <c r="AJ22" s="55">
        <f t="shared" si="14"/>
        <v>55.4</v>
      </c>
      <c r="AK22" s="55">
        <f t="shared" si="14"/>
        <v>42.4</v>
      </c>
      <c r="AL22" s="55">
        <f t="shared" si="14"/>
        <v>62</v>
      </c>
      <c r="AM22" s="55">
        <f t="shared" si="14"/>
        <v>47.3</v>
      </c>
      <c r="AN22" s="55">
        <f t="shared" si="14"/>
        <v>66.7</v>
      </c>
      <c r="AO22" s="55">
        <f t="shared" si="14"/>
        <v>50.9</v>
      </c>
      <c r="AP22" s="55">
        <f t="shared" si="14"/>
        <v>70.099999999999994</v>
      </c>
      <c r="AQ22" s="55">
        <f t="shared" si="14"/>
        <v>53.6</v>
      </c>
      <c r="AR22" s="55">
        <f t="shared" si="14"/>
        <v>73.900000000000006</v>
      </c>
      <c r="AS22" s="55">
        <f t="shared" si="14"/>
        <v>55.9</v>
      </c>
      <c r="AT22" s="55">
        <f t="shared" si="14"/>
        <v>81.5</v>
      </c>
      <c r="AU22" s="55">
        <f t="shared" si="14"/>
        <v>59.8</v>
      </c>
      <c r="AV22" s="55">
        <f t="shared" si="14"/>
        <v>89.3</v>
      </c>
      <c r="AW22" s="55">
        <f t="shared" si="14"/>
        <v>63.8</v>
      </c>
      <c r="AX22" s="55">
        <f t="shared" si="14"/>
        <v>95.3</v>
      </c>
      <c r="AY22" s="55">
        <f t="shared" si="14"/>
        <v>67.5</v>
      </c>
      <c r="AZ22" s="55">
        <f t="shared" si="14"/>
        <v>99.4</v>
      </c>
      <c r="BA22" s="76">
        <f t="shared" si="14"/>
        <v>69.8</v>
      </c>
    </row>
    <row r="23" spans="2:56" ht="13.5" customHeight="1">
      <c r="B23" s="8"/>
      <c r="C23" s="44" t="s">
        <v>21</v>
      </c>
      <c r="D23" s="84">
        <v>95</v>
      </c>
      <c r="E23" s="84">
        <v>96</v>
      </c>
      <c r="F23" s="84">
        <v>97</v>
      </c>
      <c r="G23" s="84">
        <v>98</v>
      </c>
      <c r="H23" s="84">
        <v>100</v>
      </c>
      <c r="I23" s="84">
        <v>100</v>
      </c>
      <c r="J23" s="254"/>
      <c r="K23" s="255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B23" s="8"/>
      <c r="AC23" s="44" t="s">
        <v>21</v>
      </c>
      <c r="AD23" s="84">
        <f>IFERROR(ROUND(AD20/AD21*100,0),"")</f>
        <v>95</v>
      </c>
      <c r="AE23" s="84">
        <f t="shared" ref="AE23:BA23" si="15">IFERROR(ROUND(AE20/AE21*100,0),"")</f>
        <v>96</v>
      </c>
      <c r="AF23" s="84">
        <f t="shared" si="15"/>
        <v>97</v>
      </c>
      <c r="AG23" s="84">
        <f t="shared" si="15"/>
        <v>98</v>
      </c>
      <c r="AH23" s="84">
        <f t="shared" si="15"/>
        <v>100</v>
      </c>
      <c r="AI23" s="84">
        <f t="shared" si="15"/>
        <v>100</v>
      </c>
      <c r="AJ23" s="84" t="str">
        <f t="shared" si="15"/>
        <v/>
      </c>
      <c r="AK23" s="84" t="str">
        <f t="shared" si="15"/>
        <v/>
      </c>
      <c r="AL23" s="84" t="str">
        <f t="shared" si="15"/>
        <v/>
      </c>
      <c r="AM23" s="84" t="str">
        <f t="shared" si="15"/>
        <v/>
      </c>
      <c r="AN23" s="84" t="str">
        <f t="shared" si="15"/>
        <v/>
      </c>
      <c r="AO23" s="84" t="str">
        <f t="shared" si="15"/>
        <v/>
      </c>
      <c r="AP23" s="84" t="str">
        <f t="shared" si="15"/>
        <v/>
      </c>
      <c r="AQ23" s="84" t="str">
        <f t="shared" si="15"/>
        <v/>
      </c>
      <c r="AR23" s="84" t="str">
        <f t="shared" si="15"/>
        <v/>
      </c>
      <c r="AS23" s="84" t="str">
        <f t="shared" si="15"/>
        <v/>
      </c>
      <c r="AT23" s="84" t="str">
        <f>IFERROR(ROUND(AT20/AT21*100,0),"")</f>
        <v/>
      </c>
      <c r="AU23" s="84" t="str">
        <f>IFERROR(ROUND(AU20/AU21*100,0),"")</f>
        <v/>
      </c>
      <c r="AV23" s="84" t="str">
        <f t="shared" si="15"/>
        <v/>
      </c>
      <c r="AW23" s="84" t="str">
        <f t="shared" si="15"/>
        <v/>
      </c>
      <c r="AX23" s="84" t="str">
        <f t="shared" si="15"/>
        <v/>
      </c>
      <c r="AY23" s="84" t="str">
        <f t="shared" si="15"/>
        <v/>
      </c>
      <c r="AZ23" s="84" t="str">
        <f t="shared" si="15"/>
        <v/>
      </c>
      <c r="BA23" s="84" t="str">
        <f t="shared" si="15"/>
        <v/>
      </c>
    </row>
    <row r="24" spans="2:56">
      <c r="B24" s="12"/>
      <c r="C24" s="46" t="s">
        <v>22</v>
      </c>
      <c r="D24" s="85">
        <v>101</v>
      </c>
      <c r="E24" s="85">
        <v>99</v>
      </c>
      <c r="F24" s="85">
        <v>101</v>
      </c>
      <c r="G24" s="85">
        <v>100</v>
      </c>
      <c r="H24" s="85">
        <v>103</v>
      </c>
      <c r="I24" s="85">
        <v>101</v>
      </c>
      <c r="J24" s="258"/>
      <c r="K24" s="259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B24" s="12"/>
      <c r="AC24" s="46" t="s">
        <v>22</v>
      </c>
      <c r="AD24" s="85">
        <f>IFERROR(ROUND(AD20/AD22*100,0),"")</f>
        <v>101</v>
      </c>
      <c r="AE24" s="85">
        <f t="shared" ref="AE24:BA24" si="16">IFERROR(ROUND(AE20/AE22*100,0),"")</f>
        <v>99</v>
      </c>
      <c r="AF24" s="85">
        <f t="shared" si="16"/>
        <v>101</v>
      </c>
      <c r="AG24" s="85">
        <f t="shared" si="16"/>
        <v>100</v>
      </c>
      <c r="AH24" s="85">
        <f t="shared" si="16"/>
        <v>103</v>
      </c>
      <c r="AI24" s="85">
        <f t="shared" si="16"/>
        <v>101</v>
      </c>
      <c r="AJ24" s="85" t="str">
        <f t="shared" si="16"/>
        <v/>
      </c>
      <c r="AK24" s="85" t="str">
        <f t="shared" si="16"/>
        <v/>
      </c>
      <c r="AL24" s="85" t="str">
        <f t="shared" si="16"/>
        <v/>
      </c>
      <c r="AM24" s="85" t="str">
        <f t="shared" si="16"/>
        <v/>
      </c>
      <c r="AN24" s="85" t="str">
        <f t="shared" si="16"/>
        <v/>
      </c>
      <c r="AO24" s="85" t="str">
        <f t="shared" si="16"/>
        <v/>
      </c>
      <c r="AP24" s="85" t="str">
        <f t="shared" si="16"/>
        <v/>
      </c>
      <c r="AQ24" s="85" t="str">
        <f t="shared" si="16"/>
        <v/>
      </c>
      <c r="AR24" s="85" t="str">
        <f t="shared" si="16"/>
        <v/>
      </c>
      <c r="AS24" s="85" t="str">
        <f t="shared" si="16"/>
        <v/>
      </c>
      <c r="AT24" s="85" t="str">
        <f>IFERROR(ROUND(AT20/AT22*100,0),"")</f>
        <v/>
      </c>
      <c r="AU24" s="85" t="str">
        <f>IFERROR(ROUND(AU20/AU22*100,0),"")</f>
        <v/>
      </c>
      <c r="AV24" s="85" t="str">
        <f t="shared" si="16"/>
        <v/>
      </c>
      <c r="AW24" s="85" t="str">
        <f t="shared" si="16"/>
        <v/>
      </c>
      <c r="AX24" s="85" t="str">
        <f t="shared" si="16"/>
        <v/>
      </c>
      <c r="AY24" s="85" t="str">
        <f t="shared" si="16"/>
        <v/>
      </c>
      <c r="AZ24" s="85" t="str">
        <f t="shared" si="16"/>
        <v/>
      </c>
      <c r="BA24" s="85" t="str">
        <f t="shared" si="16"/>
        <v/>
      </c>
    </row>
    <row r="26" spans="2:56">
      <c r="B26" s="14" t="s">
        <v>144</v>
      </c>
    </row>
    <row r="27" spans="2:56">
      <c r="B27" s="15" t="s">
        <v>214</v>
      </c>
      <c r="C27" s="360"/>
      <c r="D27" s="360"/>
      <c r="E27" s="360"/>
      <c r="F27" s="360"/>
      <c r="G27" s="360"/>
      <c r="AC27" s="14" t="s">
        <v>112</v>
      </c>
      <c r="AD27" s="265" t="s">
        <v>122</v>
      </c>
      <c r="AE27" s="217"/>
      <c r="AF27" s="299">
        <f>(AF20-AF21)/(O38/10)</f>
        <v>-1.2765957446808542</v>
      </c>
      <c r="AG27" s="96"/>
      <c r="AH27" s="246">
        <f>(AH20-AH21)/(P38/10)</f>
        <v>0.10989010989011143</v>
      </c>
      <c r="AI27" s="96"/>
      <c r="AJ27" s="246" t="e">
        <f>(AJ20-AJ21)/(Q38/10)</f>
        <v>#VALUE!</v>
      </c>
      <c r="AK27" s="96"/>
      <c r="AL27" s="246" t="e">
        <f>(AL20-AL21)/(R38/10)</f>
        <v>#VALUE!</v>
      </c>
      <c r="AM27" s="96"/>
      <c r="AN27" s="246" t="e">
        <f>(AN20-AN21)/(S38/10)</f>
        <v>#VALUE!</v>
      </c>
      <c r="AO27" s="96"/>
      <c r="AP27" s="246" t="e">
        <f>(AP20-AP21)/(T38/10)</f>
        <v>#VALUE!</v>
      </c>
      <c r="AQ27" s="96"/>
      <c r="AR27" s="246" t="e">
        <f>(AR20-AR21)/(U38/10)</f>
        <v>#VALUE!</v>
      </c>
      <c r="AS27" s="96"/>
      <c r="AT27" s="246" t="e">
        <f>(AT20-AT21)/(V38/10)</f>
        <v>#VALUE!</v>
      </c>
      <c r="AU27" s="96"/>
      <c r="AV27" s="246" t="e">
        <f>(AV20-AV21)/(W38/10)</f>
        <v>#VALUE!</v>
      </c>
      <c r="AW27" s="96"/>
      <c r="AX27" s="246" t="e">
        <f>(AX20-AX21)/(X38/10)</f>
        <v>#VALUE!</v>
      </c>
      <c r="AY27" s="283"/>
      <c r="AZ27" s="280" t="e">
        <f>(AZ20-AZ21)/(Y38/10)</f>
        <v>#VALUE!</v>
      </c>
      <c r="BB27" s="217"/>
      <c r="BD27" s="217"/>
    </row>
    <row r="28" spans="2:56" ht="13.5" customHeight="1">
      <c r="B28" s="15" t="s">
        <v>216</v>
      </c>
      <c r="C28" s="360"/>
      <c r="D28" s="360"/>
      <c r="E28" s="360"/>
      <c r="F28" s="360"/>
      <c r="G28" s="360"/>
      <c r="AC28" s="14" t="s">
        <v>113</v>
      </c>
      <c r="AD28" s="265" t="s">
        <v>122</v>
      </c>
      <c r="AE28" s="96"/>
      <c r="AF28" s="217">
        <f>(AF20-AF22)/(O39/10)</f>
        <v>0.4210526315789459</v>
      </c>
      <c r="AG28" s="96"/>
      <c r="AH28" s="246">
        <f>(AH20-AH22)/(P39/10)</f>
        <v>1.3684210526315834</v>
      </c>
      <c r="AI28" s="96"/>
      <c r="AJ28" s="246" t="e">
        <f>(AJ20-AJ22)/(Q39/10)</f>
        <v>#VALUE!</v>
      </c>
      <c r="AK28" s="96"/>
      <c r="AL28" s="278" t="e">
        <f>(AL20-AL22)/(R39/10)</f>
        <v>#VALUE!</v>
      </c>
      <c r="AM28" s="96"/>
      <c r="AN28" s="246" t="e">
        <f>(AN20-AN22)/(S39/10)</f>
        <v>#VALUE!</v>
      </c>
      <c r="AO28" s="96"/>
      <c r="AP28" s="246" t="e">
        <f>(AP20-AP22)/(T39/10)</f>
        <v>#VALUE!</v>
      </c>
      <c r="AQ28" s="96"/>
      <c r="AR28" s="246" t="e">
        <f>(AR20-AR22)/(U39/10)</f>
        <v>#VALUE!</v>
      </c>
      <c r="AS28" s="96"/>
      <c r="AT28" s="246" t="e">
        <f>(AT20-AT22)/(V39/10)</f>
        <v>#VALUE!</v>
      </c>
      <c r="AU28" s="96"/>
      <c r="AV28" s="246" t="e">
        <f>(AV20-AV22)/(W39/10)</f>
        <v>#VALUE!</v>
      </c>
      <c r="AW28" s="96"/>
      <c r="AX28" s="246" t="e">
        <f>(AX20-AX22)/(X39/10)</f>
        <v>#VALUE!</v>
      </c>
      <c r="AY28" s="283"/>
      <c r="AZ28" s="280" t="e">
        <f>(AZ20-AZ22)/(Y39/10)</f>
        <v>#VALUE!</v>
      </c>
      <c r="BB28" s="217"/>
      <c r="BD28" s="217"/>
    </row>
    <row r="29" spans="2:56" ht="13.5" customHeight="1">
      <c r="B29" s="15" t="s">
        <v>215</v>
      </c>
      <c r="AC29" s="14"/>
      <c r="AD29" s="265"/>
      <c r="AE29" s="96"/>
      <c r="AF29" s="246"/>
      <c r="AG29" s="96"/>
      <c r="AH29" s="246"/>
      <c r="AI29" s="96"/>
      <c r="AJ29" s="246"/>
      <c r="AK29" s="96"/>
      <c r="AL29" s="278"/>
      <c r="AM29" s="96"/>
      <c r="AN29" s="246"/>
      <c r="AO29" s="96"/>
      <c r="AP29" s="246"/>
      <c r="AQ29" s="96"/>
      <c r="AR29" s="246"/>
      <c r="AS29" s="96"/>
      <c r="AT29" s="246"/>
      <c r="AU29" s="96"/>
      <c r="AV29" s="246"/>
      <c r="AW29" s="96"/>
      <c r="AX29" s="246"/>
      <c r="AY29" s="283"/>
      <c r="AZ29" s="280"/>
      <c r="BB29" s="217"/>
      <c r="BD29" s="217"/>
    </row>
    <row r="30" spans="2:56" ht="13.5" customHeight="1">
      <c r="AC30" s="14"/>
      <c r="AD30" s="265"/>
      <c r="AE30" s="96"/>
      <c r="AF30" s="246"/>
      <c r="AG30" s="96"/>
      <c r="AH30" s="246"/>
      <c r="AI30" s="96"/>
      <c r="AJ30" s="246"/>
      <c r="AK30" s="96"/>
      <c r="AL30" s="278"/>
      <c r="AM30" s="96"/>
      <c r="AN30" s="246"/>
      <c r="AO30" s="96"/>
      <c r="AP30" s="246"/>
      <c r="AQ30" s="96"/>
      <c r="AR30" s="246"/>
      <c r="AS30" s="96"/>
      <c r="AT30" s="246"/>
      <c r="AU30" s="96"/>
      <c r="AV30" s="246"/>
      <c r="AW30" s="96"/>
      <c r="AX30" s="246"/>
      <c r="AY30" s="283"/>
      <c r="AZ30" s="280"/>
      <c r="BB30" s="217"/>
      <c r="BD30" s="217"/>
    </row>
    <row r="31" spans="2:56" ht="13.5" customHeight="1">
      <c r="B31" s="15" t="s">
        <v>166</v>
      </c>
      <c r="AH31" s="92"/>
      <c r="AN31" s="92"/>
      <c r="AV31" s="92"/>
    </row>
    <row r="32" spans="2:56" ht="13.5" customHeight="1">
      <c r="B32" s="15" t="s">
        <v>165</v>
      </c>
    </row>
    <row r="33" spans="2:33" ht="13.5" customHeight="1">
      <c r="B33" s="15"/>
      <c r="C33" s="397"/>
      <c r="D33" s="397"/>
      <c r="E33" s="397"/>
      <c r="F33" s="397"/>
      <c r="G33" s="397"/>
      <c r="H33" s="397"/>
      <c r="I33" s="397"/>
      <c r="J33" s="397"/>
    </row>
    <row r="34" spans="2:33" ht="13.5" customHeight="1"/>
    <row r="35" spans="2:33" ht="13.5" customHeight="1">
      <c r="N35" s="64"/>
      <c r="O35" s="211" t="s">
        <v>30</v>
      </c>
      <c r="P35" s="212" t="s">
        <v>31</v>
      </c>
      <c r="Q35" s="212" t="s">
        <v>32</v>
      </c>
      <c r="R35" s="212" t="s">
        <v>33</v>
      </c>
      <c r="S35" s="212" t="s">
        <v>34</v>
      </c>
      <c r="T35" s="212" t="s">
        <v>35</v>
      </c>
      <c r="U35" s="212" t="s">
        <v>36</v>
      </c>
      <c r="V35" s="212" t="s">
        <v>92</v>
      </c>
      <c r="W35" s="212" t="s">
        <v>93</v>
      </c>
      <c r="X35" s="212" t="s">
        <v>94</v>
      </c>
      <c r="Y35" s="213" t="s">
        <v>95</v>
      </c>
    </row>
    <row r="36" spans="2:33" ht="13.5" customHeight="1">
      <c r="N36" s="65"/>
      <c r="O36" s="214" t="s">
        <v>45</v>
      </c>
      <c r="P36" s="214" t="s">
        <v>55</v>
      </c>
      <c r="Q36" s="214" t="s">
        <v>56</v>
      </c>
      <c r="R36" s="214" t="s">
        <v>57</v>
      </c>
      <c r="S36" s="214" t="s">
        <v>58</v>
      </c>
      <c r="T36" s="214" t="s">
        <v>59</v>
      </c>
      <c r="U36" s="214" t="s">
        <v>60</v>
      </c>
      <c r="V36" s="214" t="s">
        <v>61</v>
      </c>
      <c r="W36" s="214" t="s">
        <v>99</v>
      </c>
      <c r="X36" s="214" t="s">
        <v>100</v>
      </c>
      <c r="Y36" s="214" t="s">
        <v>101</v>
      </c>
      <c r="AC36" s="261" t="s">
        <v>123</v>
      </c>
      <c r="AD36" s="269"/>
    </row>
    <row r="37" spans="2:33" ht="13.5" customHeight="1">
      <c r="N37" s="215" t="s">
        <v>109</v>
      </c>
      <c r="O37" s="245">
        <f>AF20-AD20</f>
        <v>9.5999999999999979</v>
      </c>
      <c r="P37" s="245">
        <f>AH20-AF20</f>
        <v>10.400000000000006</v>
      </c>
      <c r="Q37" s="245"/>
      <c r="R37" s="245"/>
      <c r="S37" s="245"/>
      <c r="T37" s="245"/>
      <c r="U37" s="245"/>
      <c r="V37" s="245"/>
      <c r="W37" s="245"/>
      <c r="X37" s="245"/>
      <c r="Y37" s="245"/>
    </row>
    <row r="38" spans="2:33" ht="13.5" customHeight="1">
      <c r="N38" s="215" t="s">
        <v>110</v>
      </c>
      <c r="O38" s="245">
        <f>AF21-AD21</f>
        <v>9.3999999999999986</v>
      </c>
      <c r="P38" s="245">
        <f>AH21-AF21</f>
        <v>9.1000000000000014</v>
      </c>
      <c r="Q38" s="245">
        <f>AJ21-AH21</f>
        <v>8.5</v>
      </c>
      <c r="R38" s="245">
        <f>AL21-AJ21</f>
        <v>6.2999999999999972</v>
      </c>
      <c r="S38" s="245">
        <f>AN21-AL21</f>
        <v>4.1000000000000014</v>
      </c>
      <c r="T38" s="245">
        <f>AP21-AN21</f>
        <v>3.5</v>
      </c>
      <c r="U38" s="245">
        <f>AR21-AP21</f>
        <v>3.9000000000000057</v>
      </c>
      <c r="V38" s="245">
        <f>AT21-AR21</f>
        <v>7.3999999999999915</v>
      </c>
      <c r="W38" s="245">
        <f>AV21-AT21</f>
        <v>6.4000000000000057</v>
      </c>
      <c r="X38" s="245">
        <f>AX21-AV21</f>
        <v>6.7000000000000028</v>
      </c>
      <c r="Y38" s="245">
        <f>AZ21-AX21</f>
        <v>4.7999999999999972</v>
      </c>
    </row>
    <row r="39" spans="2:33" ht="13.5" customHeight="1">
      <c r="N39" s="215" t="s">
        <v>68</v>
      </c>
      <c r="O39" s="245">
        <f>AF22-AD22</f>
        <v>9.5</v>
      </c>
      <c r="P39" s="245">
        <f>AH22-AF22</f>
        <v>9.5</v>
      </c>
      <c r="Q39" s="245">
        <f>AJ22-AH22</f>
        <v>8.5</v>
      </c>
      <c r="R39" s="245">
        <f>AL22-AJ22</f>
        <v>6.6000000000000014</v>
      </c>
      <c r="S39" s="245">
        <f>AN22-AL22</f>
        <v>4.7000000000000028</v>
      </c>
      <c r="T39" s="245">
        <f>AP22-AN22</f>
        <v>3.3999999999999915</v>
      </c>
      <c r="U39" s="245">
        <f>AR22-AP22</f>
        <v>3.8000000000000114</v>
      </c>
      <c r="V39" s="245">
        <f>AT22-AR22</f>
        <v>7.5999999999999943</v>
      </c>
      <c r="W39" s="245">
        <f>AV22-AT22</f>
        <v>7.7999999999999972</v>
      </c>
      <c r="X39" s="245">
        <f>AX22-AV22</f>
        <v>6</v>
      </c>
      <c r="Y39" s="245">
        <f>AZ22-AX22</f>
        <v>4.1000000000000085</v>
      </c>
    </row>
    <row r="40" spans="2:33" ht="13.5" customHeight="1">
      <c r="N40" s="235" t="s">
        <v>116</v>
      </c>
      <c r="O40" s="272">
        <f>O37/O38*100</f>
        <v>102.12765957446808</v>
      </c>
      <c r="P40" s="272">
        <f>P37/P38*100</f>
        <v>114.28571428571432</v>
      </c>
      <c r="Q40" s="272">
        <f t="shared" ref="Q40:Y40" si="17">Q37/Q38*100</f>
        <v>0</v>
      </c>
      <c r="R40" s="272">
        <f t="shared" si="17"/>
        <v>0</v>
      </c>
      <c r="S40" s="272">
        <f>S37/S38*100</f>
        <v>0</v>
      </c>
      <c r="T40" s="272">
        <f>T37/T38*100</f>
        <v>0</v>
      </c>
      <c r="U40" s="272">
        <f t="shared" si="17"/>
        <v>0</v>
      </c>
      <c r="V40" s="272">
        <f t="shared" si="17"/>
        <v>0</v>
      </c>
      <c r="W40" s="272">
        <f t="shared" si="17"/>
        <v>0</v>
      </c>
      <c r="X40" s="272">
        <f t="shared" si="17"/>
        <v>0</v>
      </c>
      <c r="Y40" s="272">
        <f t="shared" si="17"/>
        <v>0</v>
      </c>
    </row>
    <row r="41" spans="2:33" ht="13.5" customHeight="1">
      <c r="N41" s="235" t="s">
        <v>117</v>
      </c>
      <c r="O41" s="272">
        <f>O37/O39*100</f>
        <v>101.05263157894736</v>
      </c>
      <c r="P41" s="272">
        <f t="shared" ref="P41:Y41" si="18">P37/P39*100</f>
        <v>109.47368421052637</v>
      </c>
      <c r="Q41" s="272">
        <f t="shared" si="18"/>
        <v>0</v>
      </c>
      <c r="R41" s="272">
        <f t="shared" si="18"/>
        <v>0</v>
      </c>
      <c r="S41" s="272">
        <f>S37/S39*100</f>
        <v>0</v>
      </c>
      <c r="T41" s="272">
        <f>T37/T39*100</f>
        <v>0</v>
      </c>
      <c r="U41" s="272">
        <f t="shared" si="18"/>
        <v>0</v>
      </c>
      <c r="V41" s="272">
        <f t="shared" si="18"/>
        <v>0</v>
      </c>
      <c r="W41" s="272">
        <f t="shared" si="18"/>
        <v>0</v>
      </c>
      <c r="X41" s="272">
        <f t="shared" si="18"/>
        <v>0</v>
      </c>
      <c r="Y41" s="272">
        <f t="shared" si="18"/>
        <v>0</v>
      </c>
    </row>
    <row r="42" spans="2:33" ht="13.5" customHeight="1">
      <c r="C42" s="16"/>
      <c r="D42" s="16"/>
      <c r="E42" s="16"/>
      <c r="F42" s="16"/>
      <c r="G42" s="16"/>
      <c r="H42" s="16"/>
      <c r="I42" s="16"/>
      <c r="J42" s="16"/>
      <c r="K42" s="16"/>
      <c r="L42" s="16"/>
      <c r="N42" s="20"/>
      <c r="R42" s="18"/>
      <c r="Z42" s="16"/>
      <c r="AA42" s="16"/>
      <c r="AB42" s="16"/>
      <c r="AC42" s="16"/>
      <c r="AD42" s="16"/>
    </row>
    <row r="43" spans="2:33" ht="13.5" customHeight="1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N43" s="20"/>
      <c r="Q43" s="68"/>
      <c r="R43" s="68"/>
      <c r="S43" s="68"/>
      <c r="T43" s="68"/>
      <c r="U43" s="68"/>
      <c r="Z43" s="16"/>
      <c r="AA43" s="16"/>
      <c r="AB43" s="16"/>
      <c r="AC43" s="16"/>
    </row>
    <row r="44" spans="2:33" ht="13.5" customHeight="1">
      <c r="B44" s="16"/>
      <c r="N44" s="22"/>
      <c r="O44" s="20"/>
      <c r="Q44" s="590" t="s">
        <v>66</v>
      </c>
      <c r="R44" s="590"/>
      <c r="S44" s="378"/>
      <c r="T44" s="118" t="s">
        <v>232</v>
      </c>
      <c r="U44" s="31"/>
      <c r="V44" s="31"/>
      <c r="W44" s="27"/>
      <c r="AA44" s="222"/>
      <c r="AB44" s="130"/>
      <c r="AF44" s="16"/>
    </row>
    <row r="45" spans="2:33" ht="13.5" customHeight="1">
      <c r="N45" s="23"/>
      <c r="O45" s="22"/>
      <c r="Q45" s="21"/>
      <c r="R45" s="21"/>
      <c r="S45" s="119"/>
      <c r="T45" s="96"/>
      <c r="V45" s="14"/>
      <c r="AF45" s="33"/>
    </row>
    <row r="46" spans="2:33" ht="13.5" customHeight="1">
      <c r="N46" s="23"/>
      <c r="O46" s="23"/>
      <c r="Q46" s="590" t="s">
        <v>67</v>
      </c>
      <c r="R46" s="590"/>
      <c r="S46" s="378"/>
      <c r="T46" s="118" t="s">
        <v>233</v>
      </c>
      <c r="U46" s="31"/>
      <c r="V46" s="31"/>
      <c r="W46" s="27"/>
      <c r="AA46" s="222"/>
      <c r="AB46" s="130"/>
    </row>
    <row r="47" spans="2:33" ht="13.5" customHeight="1">
      <c r="AF47" s="33"/>
      <c r="AG47" s="33"/>
    </row>
    <row r="48" spans="2:33" ht="13.5" customHeight="1">
      <c r="R48" s="594"/>
      <c r="S48" s="594"/>
      <c r="T48" s="594"/>
      <c r="U48" s="594"/>
      <c r="AF48" s="35"/>
      <c r="AG48" s="36"/>
    </row>
    <row r="49" spans="1:33" ht="13.5" customHeight="1">
      <c r="A49" s="14"/>
      <c r="AF49" s="23"/>
      <c r="AG49" s="23"/>
    </row>
    <row r="50" spans="1:33" ht="13.5" customHeight="1">
      <c r="AF50" s="23"/>
      <c r="AG50" s="23"/>
    </row>
    <row r="51" spans="1:33" ht="13.5" customHeight="1"/>
    <row r="52" spans="1:33" ht="13.5" customHeight="1"/>
    <row r="53" spans="1:33" ht="13.5" customHeight="1"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33" ht="13.5" customHeight="1"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33">
      <c r="AD55" s="34"/>
      <c r="AE55" s="33"/>
    </row>
    <row r="56" spans="1:33">
      <c r="AC56" s="34"/>
      <c r="AD56" s="35"/>
    </row>
    <row r="57" spans="1:33" ht="14.25">
      <c r="AA57" s="16"/>
      <c r="AB57" s="16"/>
      <c r="AC57" s="37"/>
      <c r="AD57" s="23"/>
    </row>
    <row r="58" spans="1:33" ht="14.25">
      <c r="AA58" s="16"/>
      <c r="AB58" s="16"/>
      <c r="AC58" s="37"/>
      <c r="AD58" s="23"/>
    </row>
    <row r="61" spans="1:33" ht="14.25">
      <c r="A61" s="20"/>
      <c r="B61" s="20"/>
      <c r="F61" s="584"/>
      <c r="G61" s="584"/>
      <c r="H61" s="24"/>
      <c r="I61" s="584"/>
      <c r="J61" s="584"/>
      <c r="K61" s="584"/>
    </row>
    <row r="62" spans="1:33" ht="14.25">
      <c r="A62" s="22"/>
      <c r="B62" s="20"/>
      <c r="F62" s="24"/>
      <c r="G62" s="24"/>
      <c r="H62" s="24"/>
      <c r="I62" s="24"/>
      <c r="J62" s="28"/>
      <c r="K62" s="28"/>
    </row>
    <row r="63" spans="1:33" ht="14.25">
      <c r="A63" s="23"/>
      <c r="B63" s="22"/>
      <c r="F63" s="584"/>
      <c r="G63" s="584"/>
      <c r="H63" s="24"/>
      <c r="I63" s="584"/>
      <c r="J63" s="584"/>
      <c r="K63" s="584"/>
    </row>
    <row r="64" spans="1:33" ht="14.25">
      <c r="A64" s="22"/>
      <c r="B64" s="20"/>
      <c r="F64" s="584"/>
      <c r="G64" s="584"/>
      <c r="H64" s="24"/>
      <c r="I64" s="584"/>
      <c r="J64" s="584"/>
      <c r="K64" s="584"/>
    </row>
    <row r="65" spans="1:54" ht="14.25">
      <c r="A65" s="23"/>
      <c r="B65" s="22"/>
    </row>
    <row r="66" spans="1:54" ht="14.25">
      <c r="A66" s="23"/>
      <c r="B66" s="23"/>
    </row>
    <row r="67" spans="1:54" ht="14.25">
      <c r="A67" s="20"/>
      <c r="B67" s="23"/>
      <c r="AK67" s="16"/>
      <c r="AM67" s="16"/>
      <c r="AO67" s="16"/>
      <c r="AQ67" s="16"/>
      <c r="AS67" s="16"/>
      <c r="AU67" s="16"/>
      <c r="AW67" s="16"/>
      <c r="AY67" s="16"/>
      <c r="BA67" s="16"/>
    </row>
    <row r="68" spans="1:54">
      <c r="A68" s="20"/>
      <c r="B68" s="20"/>
      <c r="AH68" s="16"/>
      <c r="AI68" s="16"/>
      <c r="AJ68" s="16"/>
      <c r="AL68" s="16"/>
      <c r="AN68" s="16"/>
      <c r="AP68" s="16"/>
      <c r="AR68" s="16"/>
      <c r="AT68" s="16"/>
      <c r="AV68" s="16"/>
      <c r="AX68" s="16"/>
      <c r="AZ68" s="16"/>
      <c r="BB68" s="16"/>
    </row>
    <row r="69" spans="1:54">
      <c r="A69" s="22"/>
      <c r="B69" s="20"/>
    </row>
    <row r="70" spans="1:54" ht="14.25">
      <c r="A70" s="25"/>
      <c r="B70" s="22"/>
    </row>
    <row r="71" spans="1:54" ht="14.25">
      <c r="A71" s="23"/>
      <c r="B71" s="23"/>
    </row>
    <row r="72" spans="1:54" ht="14.25">
      <c r="A72" s="20"/>
      <c r="B72" s="23"/>
    </row>
    <row r="73" spans="1:54">
      <c r="A73" s="20"/>
      <c r="B73" s="20"/>
    </row>
    <row r="74" spans="1:54">
      <c r="A74" s="22"/>
      <c r="B74" s="20"/>
    </row>
    <row r="75" spans="1:54" ht="14.25">
      <c r="A75" s="23"/>
      <c r="B75" s="22"/>
    </row>
    <row r="76" spans="1:54" ht="14.25">
      <c r="A76" s="23"/>
      <c r="B76" s="25"/>
    </row>
    <row r="77" spans="1:54" ht="14.25">
      <c r="A77" s="20"/>
      <c r="B77" s="23"/>
    </row>
    <row r="78" spans="1:54">
      <c r="A78" s="20"/>
      <c r="B78" s="20"/>
    </row>
    <row r="79" spans="1:54">
      <c r="B79" s="20"/>
    </row>
    <row r="80" spans="1:54">
      <c r="B80" s="22"/>
    </row>
    <row r="81" spans="2:2" ht="14.25">
      <c r="B81" s="23"/>
    </row>
    <row r="82" spans="2:2" ht="14.25">
      <c r="B82" s="23"/>
    </row>
    <row r="83" spans="2:2">
      <c r="B83" s="20"/>
    </row>
    <row r="84" spans="2:2">
      <c r="B84" s="20"/>
    </row>
    <row r="102" spans="32:33">
      <c r="AF102" s="16"/>
      <c r="AG102" s="16"/>
    </row>
    <row r="113" spans="29:31">
      <c r="AC113" s="16"/>
      <c r="AD113" s="16"/>
      <c r="AE113" s="16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4"/>
  <pageMargins left="0.55118110236220474" right="0.19685039370078741" top="0.78740157480314965" bottom="0.59055118110236227" header="0.51181102362204722" footer="0.51181102362204722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108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586" t="s">
        <v>118</v>
      </c>
      <c r="C1" s="586"/>
      <c r="D1" s="586"/>
      <c r="E1" s="586"/>
      <c r="F1" s="586"/>
      <c r="G1" s="586"/>
      <c r="H1" s="586"/>
      <c r="I1" s="586"/>
      <c r="J1" s="58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>
      <c r="A3" s="1"/>
      <c r="B3" s="3"/>
      <c r="C3" s="4"/>
      <c r="D3" s="171" t="s">
        <v>4</v>
      </c>
      <c r="E3" s="30"/>
      <c r="F3" s="171" t="s">
        <v>5</v>
      </c>
      <c r="G3" s="30"/>
      <c r="H3" s="171" t="s">
        <v>6</v>
      </c>
      <c r="I3" s="30"/>
      <c r="J3" s="236" t="s">
        <v>13</v>
      </c>
      <c r="K3" s="16"/>
      <c r="L3" s="16"/>
      <c r="Z3" s="1"/>
      <c r="AA3" s="3"/>
      <c r="AB3" s="29"/>
      <c r="AC3" s="171" t="s">
        <v>4</v>
      </c>
      <c r="AD3" s="30"/>
      <c r="AE3" s="171" t="s">
        <v>5</v>
      </c>
      <c r="AF3" s="30"/>
      <c r="AG3" s="171" t="s">
        <v>6</v>
      </c>
      <c r="AH3" s="30"/>
      <c r="AI3" s="171" t="s">
        <v>7</v>
      </c>
      <c r="AJ3" s="30"/>
      <c r="AK3" s="171" t="s">
        <v>8</v>
      </c>
      <c r="AL3" s="30"/>
      <c r="AM3" s="171" t="s">
        <v>9</v>
      </c>
      <c r="AN3" s="30"/>
      <c r="AO3" s="171" t="s">
        <v>10</v>
      </c>
      <c r="AP3" s="30"/>
      <c r="AQ3" s="171" t="s">
        <v>11</v>
      </c>
      <c r="AR3" s="30"/>
      <c r="AS3" s="171" t="s">
        <v>12</v>
      </c>
      <c r="AT3" s="30"/>
      <c r="AU3" s="171" t="s">
        <v>81</v>
      </c>
      <c r="AV3" s="30"/>
      <c r="AW3" s="171" t="s">
        <v>82</v>
      </c>
      <c r="AX3" s="30"/>
      <c r="AY3" s="171" t="s">
        <v>83</v>
      </c>
      <c r="AZ3" s="38"/>
    </row>
    <row r="4" spans="1:52">
      <c r="A4" s="1"/>
      <c r="B4" s="5"/>
      <c r="C4" s="6"/>
      <c r="D4" s="186" t="s">
        <v>84</v>
      </c>
      <c r="E4" s="187" t="s">
        <v>85</v>
      </c>
      <c r="F4" s="185" t="s">
        <v>84</v>
      </c>
      <c r="G4" s="186" t="s">
        <v>85</v>
      </c>
      <c r="H4" s="187" t="s">
        <v>84</v>
      </c>
      <c r="I4" s="199" t="s">
        <v>85</v>
      </c>
      <c r="J4" s="237"/>
      <c r="K4" s="16"/>
      <c r="L4" s="16"/>
      <c r="Z4" s="1"/>
      <c r="AA4" s="5"/>
      <c r="AB4" s="32"/>
      <c r="AC4" s="186" t="s">
        <v>84</v>
      </c>
      <c r="AD4" s="187" t="s">
        <v>85</v>
      </c>
      <c r="AE4" s="185" t="s">
        <v>84</v>
      </c>
      <c r="AF4" s="186" t="s">
        <v>85</v>
      </c>
      <c r="AG4" s="187" t="s">
        <v>84</v>
      </c>
      <c r="AH4" s="199" t="s">
        <v>85</v>
      </c>
      <c r="AI4" s="186" t="s">
        <v>84</v>
      </c>
      <c r="AJ4" s="187" t="s">
        <v>85</v>
      </c>
      <c r="AK4" s="187" t="s">
        <v>84</v>
      </c>
      <c r="AL4" s="199" t="s">
        <v>85</v>
      </c>
      <c r="AM4" s="186" t="s">
        <v>84</v>
      </c>
      <c r="AN4" s="187" t="s">
        <v>85</v>
      </c>
      <c r="AO4" s="187" t="s">
        <v>84</v>
      </c>
      <c r="AP4" s="198" t="s">
        <v>85</v>
      </c>
      <c r="AQ4" s="185" t="s">
        <v>84</v>
      </c>
      <c r="AR4" s="186" t="s">
        <v>85</v>
      </c>
      <c r="AS4" s="187" t="s">
        <v>84</v>
      </c>
      <c r="AT4" s="199" t="s">
        <v>85</v>
      </c>
      <c r="AU4" s="185" t="s">
        <v>84</v>
      </c>
      <c r="AV4" s="187" t="s">
        <v>85</v>
      </c>
      <c r="AW4" s="185" t="s">
        <v>84</v>
      </c>
      <c r="AX4" s="186" t="s">
        <v>85</v>
      </c>
      <c r="AY4" s="187" t="s">
        <v>84</v>
      </c>
      <c r="AZ4" s="198" t="s">
        <v>85</v>
      </c>
    </row>
    <row r="5" spans="1:52" ht="14.25">
      <c r="A5" s="1"/>
      <c r="B5" s="39"/>
      <c r="C5" s="206" t="s">
        <v>86</v>
      </c>
      <c r="D5" s="40"/>
      <c r="E5" s="41"/>
      <c r="F5" s="40"/>
      <c r="G5" s="41"/>
      <c r="H5" s="41"/>
      <c r="I5" s="72"/>
      <c r="J5" s="238"/>
      <c r="Z5" s="1"/>
      <c r="AA5" s="39"/>
      <c r="AB5" s="206" t="s">
        <v>86</v>
      </c>
      <c r="AC5" s="40"/>
      <c r="AD5" s="41"/>
      <c r="AE5" s="40"/>
      <c r="AF5" s="41"/>
      <c r="AG5" s="41"/>
      <c r="AH5" s="60"/>
      <c r="AI5" s="40"/>
      <c r="AJ5" s="41"/>
      <c r="AK5" s="41"/>
      <c r="AL5" s="60"/>
      <c r="AM5" s="40"/>
      <c r="AN5" s="41"/>
      <c r="AO5" s="41"/>
      <c r="AP5" s="60"/>
      <c r="AQ5" s="40"/>
      <c r="AR5" s="41"/>
      <c r="AS5" s="41"/>
      <c r="AT5" s="72"/>
      <c r="AU5" s="40"/>
      <c r="AV5" s="41"/>
      <c r="AW5" s="40"/>
      <c r="AX5" s="41"/>
      <c r="AY5" s="41"/>
      <c r="AZ5" s="60"/>
    </row>
    <row r="6" spans="1:52" ht="14.25">
      <c r="A6" s="1"/>
      <c r="B6" s="39"/>
      <c r="C6" s="207" t="s">
        <v>87</v>
      </c>
      <c r="D6" s="42" t="s">
        <v>17</v>
      </c>
      <c r="E6" s="42" t="s">
        <v>17</v>
      </c>
      <c r="F6" s="42" t="s">
        <v>17</v>
      </c>
      <c r="G6" s="42" t="s">
        <v>17</v>
      </c>
      <c r="H6" s="42" t="s">
        <v>17</v>
      </c>
      <c r="I6" s="42" t="s">
        <v>17</v>
      </c>
      <c r="J6" s="239"/>
      <c r="Z6" s="1"/>
      <c r="AA6" s="39"/>
      <c r="AB6" s="207" t="s">
        <v>87</v>
      </c>
      <c r="AC6" s="42" t="s">
        <v>17</v>
      </c>
      <c r="AD6" s="42" t="s">
        <v>17</v>
      </c>
      <c r="AE6" s="42" t="s">
        <v>17</v>
      </c>
      <c r="AF6" s="42" t="s">
        <v>17</v>
      </c>
      <c r="AG6" s="42" t="s">
        <v>17</v>
      </c>
      <c r="AH6" s="42" t="s">
        <v>17</v>
      </c>
      <c r="AI6" s="42" t="s">
        <v>17</v>
      </c>
      <c r="AJ6" s="42" t="s">
        <v>17</v>
      </c>
      <c r="AK6" s="42" t="s">
        <v>17</v>
      </c>
      <c r="AL6" s="42" t="s">
        <v>17</v>
      </c>
      <c r="AM6" s="42" t="s">
        <v>17</v>
      </c>
      <c r="AN6" s="42" t="s">
        <v>17</v>
      </c>
      <c r="AO6" s="42" t="s">
        <v>17</v>
      </c>
      <c r="AP6" s="42" t="s">
        <v>17</v>
      </c>
      <c r="AQ6" s="42" t="s">
        <v>17</v>
      </c>
      <c r="AR6" s="42" t="s">
        <v>17</v>
      </c>
      <c r="AS6" s="42" t="s">
        <v>17</v>
      </c>
      <c r="AT6" s="42" t="s">
        <v>17</v>
      </c>
      <c r="AU6" s="42" t="s">
        <v>17</v>
      </c>
      <c r="AV6" s="42" t="s">
        <v>17</v>
      </c>
      <c r="AW6" s="42" t="s">
        <v>17</v>
      </c>
      <c r="AX6" s="42" t="s">
        <v>17</v>
      </c>
      <c r="AY6" s="42" t="s">
        <v>17</v>
      </c>
      <c r="AZ6" s="48" t="s">
        <v>17</v>
      </c>
    </row>
    <row r="7" spans="1:52" ht="14.25">
      <c r="A7" s="1"/>
      <c r="B7" s="43" t="s">
        <v>91</v>
      </c>
      <c r="C7" s="208" t="s">
        <v>89</v>
      </c>
      <c r="D7" s="226" t="s">
        <v>17</v>
      </c>
      <c r="E7" s="226" t="s">
        <v>17</v>
      </c>
      <c r="F7" s="226" t="s">
        <v>17</v>
      </c>
      <c r="G7" s="226" t="s">
        <v>17</v>
      </c>
      <c r="H7" s="226" t="s">
        <v>17</v>
      </c>
      <c r="I7" s="226" t="s">
        <v>17</v>
      </c>
      <c r="J7" s="240"/>
      <c r="Z7" s="1"/>
      <c r="AA7" s="43" t="s">
        <v>91</v>
      </c>
      <c r="AB7" s="208" t="s">
        <v>89</v>
      </c>
      <c r="AC7" s="226" t="s">
        <v>17</v>
      </c>
      <c r="AD7" s="226" t="s">
        <v>17</v>
      </c>
      <c r="AE7" s="226" t="s">
        <v>17</v>
      </c>
      <c r="AF7" s="226" t="s">
        <v>17</v>
      </c>
      <c r="AG7" s="226" t="s">
        <v>17</v>
      </c>
      <c r="AH7" s="226" t="s">
        <v>17</v>
      </c>
      <c r="AI7" s="226" t="s">
        <v>17</v>
      </c>
      <c r="AJ7" s="226" t="s">
        <v>17</v>
      </c>
      <c r="AK7" s="226" t="s">
        <v>17</v>
      </c>
      <c r="AL7" s="226" t="s">
        <v>17</v>
      </c>
      <c r="AM7" s="226" t="s">
        <v>17</v>
      </c>
      <c r="AN7" s="226" t="s">
        <v>17</v>
      </c>
      <c r="AO7" s="226" t="s">
        <v>17</v>
      </c>
      <c r="AP7" s="226" t="s">
        <v>17</v>
      </c>
      <c r="AQ7" s="226" t="s">
        <v>17</v>
      </c>
      <c r="AR7" s="226" t="s">
        <v>17</v>
      </c>
      <c r="AS7" s="226" t="s">
        <v>17</v>
      </c>
      <c r="AT7" s="226" t="s">
        <v>17</v>
      </c>
      <c r="AU7" s="226" t="s">
        <v>17</v>
      </c>
      <c r="AV7" s="226" t="s">
        <v>17</v>
      </c>
      <c r="AW7" s="226" t="s">
        <v>17</v>
      </c>
      <c r="AX7" s="226" t="s">
        <v>17</v>
      </c>
      <c r="AY7" s="226" t="s">
        <v>17</v>
      </c>
      <c r="AZ7" s="50" t="s">
        <v>17</v>
      </c>
    </row>
    <row r="8" spans="1:52">
      <c r="A8" s="1"/>
      <c r="B8" s="39"/>
      <c r="C8" s="44" t="s">
        <v>21</v>
      </c>
      <c r="D8" s="225" t="s">
        <v>17</v>
      </c>
      <c r="E8" s="225" t="s">
        <v>17</v>
      </c>
      <c r="F8" s="225" t="s">
        <v>17</v>
      </c>
      <c r="G8" s="225" t="s">
        <v>17</v>
      </c>
      <c r="H8" s="225" t="s">
        <v>17</v>
      </c>
      <c r="I8" s="225" t="s">
        <v>17</v>
      </c>
      <c r="J8" s="238"/>
      <c r="Z8" s="1"/>
      <c r="AA8" s="39"/>
      <c r="AB8" s="44" t="s">
        <v>21</v>
      </c>
      <c r="AC8" s="225" t="s">
        <v>17</v>
      </c>
      <c r="AD8" s="225" t="s">
        <v>17</v>
      </c>
      <c r="AE8" s="225" t="s">
        <v>17</v>
      </c>
      <c r="AF8" s="225" t="s">
        <v>17</v>
      </c>
      <c r="AG8" s="225" t="s">
        <v>17</v>
      </c>
      <c r="AH8" s="225" t="s">
        <v>17</v>
      </c>
      <c r="AI8" s="225" t="s">
        <v>17</v>
      </c>
      <c r="AJ8" s="225" t="s">
        <v>17</v>
      </c>
      <c r="AK8" s="225" t="s">
        <v>17</v>
      </c>
      <c r="AL8" s="225" t="s">
        <v>17</v>
      </c>
      <c r="AM8" s="225" t="s">
        <v>17</v>
      </c>
      <c r="AN8" s="225" t="s">
        <v>17</v>
      </c>
      <c r="AO8" s="225" t="s">
        <v>17</v>
      </c>
      <c r="AP8" s="225" t="s">
        <v>17</v>
      </c>
      <c r="AQ8" s="225" t="s">
        <v>17</v>
      </c>
      <c r="AR8" s="225" t="s">
        <v>17</v>
      </c>
      <c r="AS8" s="225" t="s">
        <v>17</v>
      </c>
      <c r="AT8" s="225" t="s">
        <v>17</v>
      </c>
      <c r="AU8" s="225" t="s">
        <v>17</v>
      </c>
      <c r="AV8" s="225" t="s">
        <v>17</v>
      </c>
      <c r="AW8" s="225" t="s">
        <v>17</v>
      </c>
      <c r="AX8" s="225" t="s">
        <v>17</v>
      </c>
      <c r="AY8" s="225" t="s">
        <v>17</v>
      </c>
      <c r="AZ8" s="51" t="s">
        <v>17</v>
      </c>
    </row>
    <row r="9" spans="1:52">
      <c r="A9" s="1"/>
      <c r="B9" s="45"/>
      <c r="C9" s="46" t="s">
        <v>22</v>
      </c>
      <c r="D9" s="224" t="s">
        <v>17</v>
      </c>
      <c r="E9" s="224" t="s">
        <v>17</v>
      </c>
      <c r="F9" s="224" t="s">
        <v>17</v>
      </c>
      <c r="G9" s="224" t="s">
        <v>17</v>
      </c>
      <c r="H9" s="224" t="s">
        <v>17</v>
      </c>
      <c r="I9" s="224" t="s">
        <v>17</v>
      </c>
      <c r="J9" s="240"/>
      <c r="Z9" s="1"/>
      <c r="AA9" s="45"/>
      <c r="AB9" s="46" t="s">
        <v>22</v>
      </c>
      <c r="AC9" s="224" t="s">
        <v>17</v>
      </c>
      <c r="AD9" s="224" t="s">
        <v>17</v>
      </c>
      <c r="AE9" s="224" t="s">
        <v>17</v>
      </c>
      <c r="AF9" s="224" t="s">
        <v>17</v>
      </c>
      <c r="AG9" s="224" t="s">
        <v>17</v>
      </c>
      <c r="AH9" s="224" t="s">
        <v>17</v>
      </c>
      <c r="AI9" s="224" t="s">
        <v>17</v>
      </c>
      <c r="AJ9" s="224" t="s">
        <v>17</v>
      </c>
      <c r="AK9" s="224" t="s">
        <v>17</v>
      </c>
      <c r="AL9" s="224" t="s">
        <v>17</v>
      </c>
      <c r="AM9" s="224" t="s">
        <v>17</v>
      </c>
      <c r="AN9" s="224" t="s">
        <v>17</v>
      </c>
      <c r="AO9" s="224" t="s">
        <v>17</v>
      </c>
      <c r="AP9" s="224" t="s">
        <v>17</v>
      </c>
      <c r="AQ9" s="224" t="s">
        <v>17</v>
      </c>
      <c r="AR9" s="224" t="s">
        <v>17</v>
      </c>
      <c r="AS9" s="224" t="s">
        <v>17</v>
      </c>
      <c r="AT9" s="224" t="s">
        <v>17</v>
      </c>
      <c r="AU9" s="224" t="s">
        <v>17</v>
      </c>
      <c r="AV9" s="224" t="s">
        <v>17</v>
      </c>
      <c r="AW9" s="224" t="s">
        <v>17</v>
      </c>
      <c r="AX9" s="224" t="s">
        <v>17</v>
      </c>
      <c r="AY9" s="224" t="s">
        <v>17</v>
      </c>
      <c r="AZ9" s="53" t="s">
        <v>17</v>
      </c>
    </row>
    <row r="10" spans="1:52" ht="14.25">
      <c r="A10" s="1"/>
      <c r="B10" s="47"/>
      <c r="C10" s="206" t="s">
        <v>86</v>
      </c>
      <c r="D10" s="40"/>
      <c r="E10" s="41"/>
      <c r="F10" s="40"/>
      <c r="G10" s="41"/>
      <c r="H10" s="41"/>
      <c r="I10" s="72"/>
      <c r="J10" s="24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7"/>
      <c r="AB10" s="206" t="s">
        <v>86</v>
      </c>
      <c r="AC10" s="40"/>
      <c r="AD10" s="41"/>
      <c r="AE10" s="40"/>
      <c r="AF10" s="41"/>
      <c r="AG10" s="41"/>
      <c r="AH10" s="60"/>
      <c r="AI10" s="40"/>
      <c r="AJ10" s="41"/>
      <c r="AK10" s="41"/>
      <c r="AL10" s="60"/>
      <c r="AM10" s="40"/>
      <c r="AN10" s="41"/>
      <c r="AO10" s="41"/>
      <c r="AP10" s="60"/>
      <c r="AQ10" s="40"/>
      <c r="AR10" s="41"/>
      <c r="AS10" s="41"/>
      <c r="AT10" s="72"/>
      <c r="AU10" s="40"/>
      <c r="AV10" s="41"/>
      <c r="AW10" s="40"/>
      <c r="AX10" s="41"/>
      <c r="AY10" s="41"/>
      <c r="AZ10" s="60"/>
    </row>
    <row r="11" spans="1:52" ht="14.25">
      <c r="A11" s="1"/>
      <c r="B11" s="47"/>
      <c r="C11" s="207" t="s">
        <v>87</v>
      </c>
      <c r="D11" s="42">
        <v>26.1</v>
      </c>
      <c r="E11" s="48">
        <v>23.8</v>
      </c>
      <c r="F11" s="42">
        <v>36.1</v>
      </c>
      <c r="G11" s="48">
        <v>30.3</v>
      </c>
      <c r="H11" s="48">
        <v>46.3</v>
      </c>
      <c r="I11" s="73">
        <v>36.799999999999997</v>
      </c>
      <c r="J11" s="24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7"/>
      <c r="AB11" s="207" t="s">
        <v>87</v>
      </c>
      <c r="AC11" s="42">
        <v>26.1</v>
      </c>
      <c r="AD11" s="48">
        <v>23.8</v>
      </c>
      <c r="AE11" s="42">
        <v>36.1</v>
      </c>
      <c r="AF11" s="48">
        <v>30.3</v>
      </c>
      <c r="AG11" s="48">
        <v>46.3</v>
      </c>
      <c r="AH11" s="63">
        <v>36.799999999999997</v>
      </c>
      <c r="AI11" s="42">
        <v>54.6</v>
      </c>
      <c r="AJ11" s="48">
        <v>42.3</v>
      </c>
      <c r="AK11" s="48">
        <v>61.2</v>
      </c>
      <c r="AL11" s="63">
        <v>47.7</v>
      </c>
      <c r="AM11" s="42">
        <v>65.599999999999994</v>
      </c>
      <c r="AN11" s="48">
        <v>51.8</v>
      </c>
      <c r="AO11" s="48">
        <v>68.3</v>
      </c>
      <c r="AP11" s="63">
        <v>53.9</v>
      </c>
      <c r="AQ11" s="42">
        <v>72.2</v>
      </c>
      <c r="AR11" s="48">
        <v>56.5</v>
      </c>
      <c r="AS11" s="48">
        <v>80.5</v>
      </c>
      <c r="AT11" s="73">
        <v>60.9</v>
      </c>
      <c r="AU11" s="42">
        <v>89</v>
      </c>
      <c r="AV11" s="48">
        <v>65.900000000000006</v>
      </c>
      <c r="AW11" s="42">
        <v>94.6</v>
      </c>
      <c r="AX11" s="48">
        <v>69.599999999999994</v>
      </c>
      <c r="AY11" s="48">
        <v>98.6</v>
      </c>
      <c r="AZ11" s="63">
        <v>72.599999999999994</v>
      </c>
    </row>
    <row r="12" spans="1:52" ht="14.25">
      <c r="A12" s="1"/>
      <c r="B12" s="49" t="s">
        <v>25</v>
      </c>
      <c r="C12" s="208" t="s">
        <v>89</v>
      </c>
      <c r="D12" s="226">
        <v>26.5</v>
      </c>
      <c r="E12" s="50">
        <v>23.9</v>
      </c>
      <c r="F12" s="226">
        <v>35.5</v>
      </c>
      <c r="G12" s="50">
        <v>29.6</v>
      </c>
      <c r="H12" s="50">
        <v>44.8</v>
      </c>
      <c r="I12" s="74">
        <v>35.4</v>
      </c>
      <c r="J12" s="24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9" t="s">
        <v>25</v>
      </c>
      <c r="AB12" s="208" t="s">
        <v>89</v>
      </c>
      <c r="AC12" s="226">
        <v>26.5</v>
      </c>
      <c r="AD12" s="50">
        <v>23.9</v>
      </c>
      <c r="AE12" s="226">
        <v>35.5</v>
      </c>
      <c r="AF12" s="50">
        <v>29.6</v>
      </c>
      <c r="AG12" s="50">
        <v>44.8</v>
      </c>
      <c r="AH12" s="227">
        <v>35.4</v>
      </c>
      <c r="AI12" s="226">
        <v>53.3</v>
      </c>
      <c r="AJ12" s="50">
        <v>40.4</v>
      </c>
      <c r="AK12" s="50">
        <v>60.1</v>
      </c>
      <c r="AL12" s="227">
        <v>44.6</v>
      </c>
      <c r="AM12" s="226">
        <v>64.8</v>
      </c>
      <c r="AN12" s="50">
        <v>47.7</v>
      </c>
      <c r="AO12" s="50">
        <v>68.400000000000006</v>
      </c>
      <c r="AP12" s="227">
        <v>50.1</v>
      </c>
      <c r="AQ12" s="226">
        <v>72.2</v>
      </c>
      <c r="AR12" s="50">
        <v>52.8</v>
      </c>
      <c r="AS12" s="50">
        <v>79.099999999999994</v>
      </c>
      <c r="AT12" s="74">
        <v>56.4</v>
      </c>
      <c r="AU12" s="226">
        <v>86.6</v>
      </c>
      <c r="AV12" s="50">
        <v>60.6</v>
      </c>
      <c r="AW12" s="226">
        <v>92.4</v>
      </c>
      <c r="AX12" s="50">
        <v>64.2</v>
      </c>
      <c r="AY12" s="50">
        <v>96.2</v>
      </c>
      <c r="AZ12" s="227">
        <v>67.5</v>
      </c>
    </row>
    <row r="13" spans="1:52">
      <c r="A13" s="1"/>
      <c r="B13" s="47"/>
      <c r="C13" s="44" t="s">
        <v>21</v>
      </c>
      <c r="D13" s="225">
        <f t="shared" ref="D13:I13" si="0">ROUND(D10/D11*100,0)</f>
        <v>0</v>
      </c>
      <c r="E13" s="51">
        <f t="shared" si="0"/>
        <v>0</v>
      </c>
      <c r="F13" s="51">
        <f t="shared" si="0"/>
        <v>0</v>
      </c>
      <c r="G13" s="51">
        <f t="shared" si="0"/>
        <v>0</v>
      </c>
      <c r="H13" s="51">
        <f t="shared" si="0"/>
        <v>0</v>
      </c>
      <c r="I13" s="225">
        <f t="shared" si="0"/>
        <v>0</v>
      </c>
      <c r="J13" s="24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7"/>
      <c r="AB13" s="44" t="s">
        <v>21</v>
      </c>
      <c r="AC13" s="225">
        <f>ROUND(AC10/AC11*100,0)</f>
        <v>0</v>
      </c>
      <c r="AD13" s="51">
        <f t="shared" ref="AD13:AZ13" si="1">ROUND(AD10/AD11*100,0)</f>
        <v>0</v>
      </c>
      <c r="AE13" s="51">
        <f t="shared" si="1"/>
        <v>0</v>
      </c>
      <c r="AF13" s="51">
        <f t="shared" si="1"/>
        <v>0</v>
      </c>
      <c r="AG13" s="51">
        <f t="shared" si="1"/>
        <v>0</v>
      </c>
      <c r="AH13" s="51">
        <f t="shared" si="1"/>
        <v>0</v>
      </c>
      <c r="AI13" s="51">
        <f t="shared" si="1"/>
        <v>0</v>
      </c>
      <c r="AJ13" s="51">
        <f t="shared" si="1"/>
        <v>0</v>
      </c>
      <c r="AK13" s="51">
        <f t="shared" si="1"/>
        <v>0</v>
      </c>
      <c r="AL13" s="51">
        <f t="shared" si="1"/>
        <v>0</v>
      </c>
      <c r="AM13" s="51">
        <f t="shared" si="1"/>
        <v>0</v>
      </c>
      <c r="AN13" s="51">
        <f t="shared" si="1"/>
        <v>0</v>
      </c>
      <c r="AO13" s="51">
        <f t="shared" si="1"/>
        <v>0</v>
      </c>
      <c r="AP13" s="51">
        <f t="shared" si="1"/>
        <v>0</v>
      </c>
      <c r="AQ13" s="51">
        <f t="shared" si="1"/>
        <v>0</v>
      </c>
      <c r="AR13" s="51">
        <f t="shared" si="1"/>
        <v>0</v>
      </c>
      <c r="AS13" s="51">
        <f t="shared" si="1"/>
        <v>0</v>
      </c>
      <c r="AT13" s="51">
        <f t="shared" si="1"/>
        <v>0</v>
      </c>
      <c r="AU13" s="51">
        <f t="shared" si="1"/>
        <v>0</v>
      </c>
      <c r="AV13" s="51">
        <f t="shared" si="1"/>
        <v>0</v>
      </c>
      <c r="AW13" s="51">
        <f t="shared" si="1"/>
        <v>0</v>
      </c>
      <c r="AX13" s="51">
        <f t="shared" si="1"/>
        <v>0</v>
      </c>
      <c r="AY13" s="51">
        <f t="shared" si="1"/>
        <v>0</v>
      </c>
      <c r="AZ13" s="51">
        <f t="shared" si="1"/>
        <v>0</v>
      </c>
    </row>
    <row r="14" spans="1:52">
      <c r="A14" s="1"/>
      <c r="B14" s="52"/>
      <c r="C14" s="46" t="s">
        <v>22</v>
      </c>
      <c r="D14" s="224">
        <f t="shared" ref="D14:I14" si="2">ROUND(D10/D12*100,0)</f>
        <v>0</v>
      </c>
      <c r="E14" s="53">
        <f t="shared" si="2"/>
        <v>0</v>
      </c>
      <c r="F14" s="53">
        <f t="shared" si="2"/>
        <v>0</v>
      </c>
      <c r="G14" s="53">
        <f t="shared" si="2"/>
        <v>0</v>
      </c>
      <c r="H14" s="53">
        <f t="shared" si="2"/>
        <v>0</v>
      </c>
      <c r="I14" s="224">
        <f t="shared" si="2"/>
        <v>0</v>
      </c>
      <c r="J14" s="24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2"/>
      <c r="AB14" s="46" t="s">
        <v>22</v>
      </c>
      <c r="AC14" s="224">
        <f t="shared" ref="AC14:AZ14" si="3">ROUND(AC10/AC12*100,0)</f>
        <v>0</v>
      </c>
      <c r="AD14" s="53">
        <f t="shared" si="3"/>
        <v>0</v>
      </c>
      <c r="AE14" s="53">
        <f t="shared" si="3"/>
        <v>0</v>
      </c>
      <c r="AF14" s="53">
        <f t="shared" si="3"/>
        <v>0</v>
      </c>
      <c r="AG14" s="53">
        <f t="shared" si="3"/>
        <v>0</v>
      </c>
      <c r="AH14" s="53">
        <f t="shared" si="3"/>
        <v>0</v>
      </c>
      <c r="AI14" s="53">
        <f t="shared" si="3"/>
        <v>0</v>
      </c>
      <c r="AJ14" s="53">
        <f t="shared" si="3"/>
        <v>0</v>
      </c>
      <c r="AK14" s="53">
        <f t="shared" si="3"/>
        <v>0</v>
      </c>
      <c r="AL14" s="53">
        <f t="shared" si="3"/>
        <v>0</v>
      </c>
      <c r="AM14" s="53">
        <f t="shared" si="3"/>
        <v>0</v>
      </c>
      <c r="AN14" s="53">
        <f t="shared" si="3"/>
        <v>0</v>
      </c>
      <c r="AO14" s="53">
        <f t="shared" si="3"/>
        <v>0</v>
      </c>
      <c r="AP14" s="53">
        <f t="shared" si="3"/>
        <v>0</v>
      </c>
      <c r="AQ14" s="53">
        <f t="shared" si="3"/>
        <v>0</v>
      </c>
      <c r="AR14" s="53">
        <f t="shared" si="3"/>
        <v>0</v>
      </c>
      <c r="AS14" s="53">
        <f t="shared" si="3"/>
        <v>0</v>
      </c>
      <c r="AT14" s="53">
        <f t="shared" si="3"/>
        <v>0</v>
      </c>
      <c r="AU14" s="53">
        <f t="shared" si="3"/>
        <v>0</v>
      </c>
      <c r="AV14" s="53">
        <f t="shared" si="3"/>
        <v>0</v>
      </c>
      <c r="AW14" s="53">
        <f t="shared" si="3"/>
        <v>0</v>
      </c>
      <c r="AX14" s="53">
        <f t="shared" si="3"/>
        <v>0</v>
      </c>
      <c r="AY14" s="53">
        <f t="shared" si="3"/>
        <v>0</v>
      </c>
      <c r="AZ14" s="53">
        <f t="shared" si="3"/>
        <v>0</v>
      </c>
    </row>
    <row r="15" spans="1:52" ht="14.25">
      <c r="A15" s="1"/>
      <c r="B15" s="8"/>
      <c r="C15" s="209" t="s">
        <v>86</v>
      </c>
      <c r="D15" s="54">
        <f t="shared" ref="D15:I15" si="4">ROUND((D5+D10)/2,1)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24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209" t="s">
        <v>86</v>
      </c>
      <c r="AC15" s="69" t="str">
        <f>IF(ISERROR(AVERAGE(AC5,AC10)),"",AVERAGE(AC5,AC10))</f>
        <v/>
      </c>
      <c r="AD15" s="69" t="str">
        <f t="shared" ref="AD15:AZ15" si="5">IF(ISERROR(AVERAGE(AD5,AD10)),"",AVERAGE(AD5,AD10))</f>
        <v/>
      </c>
      <c r="AE15" s="69" t="str">
        <f t="shared" si="5"/>
        <v/>
      </c>
      <c r="AF15" s="69" t="str">
        <f t="shared" si="5"/>
        <v/>
      </c>
      <c r="AG15" s="69" t="str">
        <f t="shared" si="5"/>
        <v/>
      </c>
      <c r="AH15" s="69" t="str">
        <f t="shared" si="5"/>
        <v/>
      </c>
      <c r="AI15" s="69" t="str">
        <f t="shared" si="5"/>
        <v/>
      </c>
      <c r="AJ15" s="69" t="str">
        <f t="shared" si="5"/>
        <v/>
      </c>
      <c r="AK15" s="69" t="str">
        <f t="shared" si="5"/>
        <v/>
      </c>
      <c r="AL15" s="69" t="str">
        <f t="shared" si="5"/>
        <v/>
      </c>
      <c r="AM15" s="69" t="str">
        <f t="shared" si="5"/>
        <v/>
      </c>
      <c r="AN15" s="69" t="str">
        <f t="shared" si="5"/>
        <v/>
      </c>
      <c r="AO15" s="69" t="str">
        <f t="shared" si="5"/>
        <v/>
      </c>
      <c r="AP15" s="69" t="str">
        <f t="shared" si="5"/>
        <v/>
      </c>
      <c r="AQ15" s="69" t="str">
        <f t="shared" si="5"/>
        <v/>
      </c>
      <c r="AR15" s="69" t="str">
        <f t="shared" si="5"/>
        <v/>
      </c>
      <c r="AS15" s="69" t="str">
        <f t="shared" si="5"/>
        <v/>
      </c>
      <c r="AT15" s="69" t="str">
        <f t="shared" si="5"/>
        <v/>
      </c>
      <c r="AU15" s="69" t="str">
        <f t="shared" si="5"/>
        <v/>
      </c>
      <c r="AV15" s="69" t="str">
        <f t="shared" si="5"/>
        <v/>
      </c>
      <c r="AW15" s="69" t="str">
        <f t="shared" si="5"/>
        <v/>
      </c>
      <c r="AX15" s="69" t="str">
        <f t="shared" si="5"/>
        <v/>
      </c>
      <c r="AY15" s="69" t="str">
        <f t="shared" si="5"/>
        <v/>
      </c>
      <c r="AZ15" s="69" t="str">
        <f t="shared" si="5"/>
        <v/>
      </c>
    </row>
    <row r="16" spans="1:52" ht="14.25">
      <c r="A16" s="1"/>
      <c r="B16" s="8"/>
      <c r="C16" s="207" t="s">
        <v>87</v>
      </c>
      <c r="D16" s="55">
        <f t="shared" ref="D16:I17" si="6">D11</f>
        <v>26.1</v>
      </c>
      <c r="E16" s="55">
        <f t="shared" si="6"/>
        <v>23.8</v>
      </c>
      <c r="F16" s="55">
        <f t="shared" si="6"/>
        <v>36.1</v>
      </c>
      <c r="G16" s="55">
        <f t="shared" si="6"/>
        <v>30.3</v>
      </c>
      <c r="H16" s="55">
        <f t="shared" si="6"/>
        <v>46.3</v>
      </c>
      <c r="I16" s="55">
        <f t="shared" si="6"/>
        <v>36.799999999999997</v>
      </c>
      <c r="J16" s="24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207" t="s">
        <v>87</v>
      </c>
      <c r="AC16" s="55">
        <f>AC11</f>
        <v>26.1</v>
      </c>
      <c r="AD16" s="55">
        <f t="shared" ref="AD16:AZ17" si="7">AD11</f>
        <v>23.8</v>
      </c>
      <c r="AE16" s="55">
        <f t="shared" si="7"/>
        <v>36.1</v>
      </c>
      <c r="AF16" s="55">
        <f t="shared" si="7"/>
        <v>30.3</v>
      </c>
      <c r="AG16" s="55">
        <f t="shared" si="7"/>
        <v>46.3</v>
      </c>
      <c r="AH16" s="55">
        <f t="shared" si="7"/>
        <v>36.799999999999997</v>
      </c>
      <c r="AI16" s="55">
        <f t="shared" si="7"/>
        <v>54.6</v>
      </c>
      <c r="AJ16" s="55">
        <f t="shared" si="7"/>
        <v>42.3</v>
      </c>
      <c r="AK16" s="55">
        <f t="shared" si="7"/>
        <v>61.2</v>
      </c>
      <c r="AL16" s="55">
        <f t="shared" si="7"/>
        <v>47.7</v>
      </c>
      <c r="AM16" s="55">
        <f t="shared" si="7"/>
        <v>65.599999999999994</v>
      </c>
      <c r="AN16" s="55">
        <f t="shared" si="7"/>
        <v>51.8</v>
      </c>
      <c r="AO16" s="55">
        <f t="shared" si="7"/>
        <v>68.3</v>
      </c>
      <c r="AP16" s="55">
        <f t="shared" si="7"/>
        <v>53.9</v>
      </c>
      <c r="AQ16" s="55">
        <f t="shared" si="7"/>
        <v>72.2</v>
      </c>
      <c r="AR16" s="55">
        <f t="shared" si="7"/>
        <v>56.5</v>
      </c>
      <c r="AS16" s="55">
        <f t="shared" si="7"/>
        <v>80.5</v>
      </c>
      <c r="AT16" s="55">
        <f t="shared" si="7"/>
        <v>60.9</v>
      </c>
      <c r="AU16" s="55">
        <f t="shared" si="7"/>
        <v>89</v>
      </c>
      <c r="AV16" s="55">
        <f t="shared" si="7"/>
        <v>65.900000000000006</v>
      </c>
      <c r="AW16" s="55">
        <f t="shared" si="7"/>
        <v>94.6</v>
      </c>
      <c r="AX16" s="55">
        <f t="shared" si="7"/>
        <v>69.599999999999994</v>
      </c>
      <c r="AY16" s="55">
        <f t="shared" si="7"/>
        <v>98.6</v>
      </c>
      <c r="AZ16" s="75">
        <f t="shared" si="7"/>
        <v>72.599999999999994</v>
      </c>
    </row>
    <row r="17" spans="1:52" ht="14.25">
      <c r="A17" s="1"/>
      <c r="B17" s="8" t="s">
        <v>63</v>
      </c>
      <c r="C17" s="210" t="s">
        <v>89</v>
      </c>
      <c r="D17" s="56">
        <f t="shared" si="6"/>
        <v>26.5</v>
      </c>
      <c r="E17" s="56">
        <f t="shared" si="6"/>
        <v>23.9</v>
      </c>
      <c r="F17" s="56">
        <f t="shared" si="6"/>
        <v>35.5</v>
      </c>
      <c r="G17" s="56">
        <f t="shared" si="6"/>
        <v>29.6</v>
      </c>
      <c r="H17" s="56">
        <f t="shared" si="6"/>
        <v>44.8</v>
      </c>
      <c r="I17" s="56">
        <f t="shared" si="6"/>
        <v>35.4</v>
      </c>
      <c r="J17" s="24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210" t="s">
        <v>89</v>
      </c>
      <c r="AC17" s="56">
        <f>AC12</f>
        <v>26.5</v>
      </c>
      <c r="AD17" s="56">
        <f t="shared" si="7"/>
        <v>23.9</v>
      </c>
      <c r="AE17" s="56">
        <f t="shared" si="7"/>
        <v>35.5</v>
      </c>
      <c r="AF17" s="56">
        <f t="shared" si="7"/>
        <v>29.6</v>
      </c>
      <c r="AG17" s="56">
        <f t="shared" si="7"/>
        <v>44.8</v>
      </c>
      <c r="AH17" s="56">
        <f t="shared" si="7"/>
        <v>35.4</v>
      </c>
      <c r="AI17" s="56">
        <f t="shared" si="7"/>
        <v>53.3</v>
      </c>
      <c r="AJ17" s="56">
        <f t="shared" si="7"/>
        <v>40.4</v>
      </c>
      <c r="AK17" s="56">
        <f t="shared" si="7"/>
        <v>60.1</v>
      </c>
      <c r="AL17" s="56">
        <f t="shared" si="7"/>
        <v>44.6</v>
      </c>
      <c r="AM17" s="56">
        <f t="shared" si="7"/>
        <v>64.8</v>
      </c>
      <c r="AN17" s="56">
        <f t="shared" si="7"/>
        <v>47.7</v>
      </c>
      <c r="AO17" s="56">
        <f t="shared" si="7"/>
        <v>68.400000000000006</v>
      </c>
      <c r="AP17" s="56">
        <f t="shared" si="7"/>
        <v>50.1</v>
      </c>
      <c r="AQ17" s="56">
        <f t="shared" si="7"/>
        <v>72.2</v>
      </c>
      <c r="AR17" s="56">
        <f t="shared" si="7"/>
        <v>52.8</v>
      </c>
      <c r="AS17" s="56">
        <f t="shared" si="7"/>
        <v>79.099999999999994</v>
      </c>
      <c r="AT17" s="56">
        <f t="shared" si="7"/>
        <v>56.4</v>
      </c>
      <c r="AU17" s="56">
        <f t="shared" si="7"/>
        <v>86.6</v>
      </c>
      <c r="AV17" s="56">
        <f t="shared" si="7"/>
        <v>60.6</v>
      </c>
      <c r="AW17" s="56">
        <f t="shared" si="7"/>
        <v>92.4</v>
      </c>
      <c r="AX17" s="56">
        <f t="shared" si="7"/>
        <v>64.2</v>
      </c>
      <c r="AY17" s="56">
        <f t="shared" si="7"/>
        <v>96.2</v>
      </c>
      <c r="AZ17" s="76">
        <f t="shared" si="7"/>
        <v>67.5</v>
      </c>
    </row>
    <row r="18" spans="1:52">
      <c r="A18" s="1"/>
      <c r="B18" s="8"/>
      <c r="C18" s="44" t="s">
        <v>21</v>
      </c>
      <c r="D18" s="57">
        <f t="shared" ref="D18:I18" si="8">ROUND(D15/D16*100,0)</f>
        <v>0</v>
      </c>
      <c r="E18" s="57">
        <f t="shared" si="8"/>
        <v>0</v>
      </c>
      <c r="F18" s="57">
        <f t="shared" si="8"/>
        <v>0</v>
      </c>
      <c r="G18" s="57">
        <f t="shared" si="8"/>
        <v>0</v>
      </c>
      <c r="H18" s="57">
        <f t="shared" si="8"/>
        <v>0</v>
      </c>
      <c r="I18" s="57">
        <f t="shared" si="8"/>
        <v>0</v>
      </c>
      <c r="J18" s="2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44" t="s">
        <v>21</v>
      </c>
      <c r="AC18" s="70" t="str">
        <f>IF(ISERROR(ROUND(AC15/AC16*100,0)),"",ROUND(AC15/AC16*100,0))</f>
        <v/>
      </c>
      <c r="AD18" s="70" t="str">
        <f t="shared" ref="AD18:AZ18" si="9">IF(ISERROR(ROUND(AD15/AD16*100,0)),"",ROUND(AD15/AD16*100,0))</f>
        <v/>
      </c>
      <c r="AE18" s="70" t="str">
        <f t="shared" si="9"/>
        <v/>
      </c>
      <c r="AF18" s="70" t="str">
        <f t="shared" si="9"/>
        <v/>
      </c>
      <c r="AG18" s="70" t="str">
        <f t="shared" si="9"/>
        <v/>
      </c>
      <c r="AH18" s="70" t="str">
        <f t="shared" si="9"/>
        <v/>
      </c>
      <c r="AI18" s="70" t="str">
        <f t="shared" si="9"/>
        <v/>
      </c>
      <c r="AJ18" s="70" t="str">
        <f t="shared" si="9"/>
        <v/>
      </c>
      <c r="AK18" s="70" t="str">
        <f t="shared" si="9"/>
        <v/>
      </c>
      <c r="AL18" s="70" t="str">
        <f t="shared" si="9"/>
        <v/>
      </c>
      <c r="AM18" s="70" t="str">
        <f t="shared" si="9"/>
        <v/>
      </c>
      <c r="AN18" s="70" t="str">
        <f t="shared" si="9"/>
        <v/>
      </c>
      <c r="AO18" s="70" t="str">
        <f t="shared" si="9"/>
        <v/>
      </c>
      <c r="AP18" s="70" t="str">
        <f t="shared" si="9"/>
        <v/>
      </c>
      <c r="AQ18" s="70" t="str">
        <f t="shared" si="9"/>
        <v/>
      </c>
      <c r="AR18" s="70" t="str">
        <f t="shared" si="9"/>
        <v/>
      </c>
      <c r="AS18" s="70" t="str">
        <f t="shared" si="9"/>
        <v/>
      </c>
      <c r="AT18" s="70" t="str">
        <f t="shared" si="9"/>
        <v/>
      </c>
      <c r="AU18" s="70" t="str">
        <f t="shared" si="9"/>
        <v/>
      </c>
      <c r="AV18" s="70" t="str">
        <f t="shared" si="9"/>
        <v/>
      </c>
      <c r="AW18" s="70" t="str">
        <f t="shared" si="9"/>
        <v/>
      </c>
      <c r="AX18" s="70" t="str">
        <f t="shared" si="9"/>
        <v/>
      </c>
      <c r="AY18" s="70" t="str">
        <f t="shared" si="9"/>
        <v/>
      </c>
      <c r="AZ18" s="70" t="str">
        <f t="shared" si="9"/>
        <v/>
      </c>
    </row>
    <row r="19" spans="1:52">
      <c r="A19" s="1"/>
      <c r="B19" s="12"/>
      <c r="C19" s="46" t="s">
        <v>22</v>
      </c>
      <c r="D19" s="58">
        <f t="shared" ref="D19:I19" si="10">ROUND(D15/D17*100,0)</f>
        <v>0</v>
      </c>
      <c r="E19" s="58">
        <f t="shared" si="10"/>
        <v>0</v>
      </c>
      <c r="F19" s="58">
        <f t="shared" si="10"/>
        <v>0</v>
      </c>
      <c r="G19" s="58">
        <f t="shared" si="10"/>
        <v>0</v>
      </c>
      <c r="H19" s="58">
        <f t="shared" si="10"/>
        <v>0</v>
      </c>
      <c r="I19" s="58">
        <f t="shared" si="10"/>
        <v>0</v>
      </c>
      <c r="J19" s="24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46" t="s">
        <v>22</v>
      </c>
      <c r="AC19" s="71" t="str">
        <f>IF(ISERROR(ROUND(AC15/AC17*100,0)),"",ROUND(AC15/AC17*100,0))</f>
        <v/>
      </c>
      <c r="AD19" s="71" t="str">
        <f t="shared" ref="AD19:AZ19" si="11">IF(ISERROR(ROUND(AD15/AD17*100,0)),"",ROUND(AD15/AD17*100,0))</f>
        <v/>
      </c>
      <c r="AE19" s="71" t="str">
        <f t="shared" si="11"/>
        <v/>
      </c>
      <c r="AF19" s="71" t="str">
        <f t="shared" si="11"/>
        <v/>
      </c>
      <c r="AG19" s="71" t="str">
        <f t="shared" si="11"/>
        <v/>
      </c>
      <c r="AH19" s="71" t="str">
        <f t="shared" si="11"/>
        <v/>
      </c>
      <c r="AI19" s="71" t="str">
        <f t="shared" si="11"/>
        <v/>
      </c>
      <c r="AJ19" s="71" t="str">
        <f t="shared" si="11"/>
        <v/>
      </c>
      <c r="AK19" s="71" t="str">
        <f t="shared" si="11"/>
        <v/>
      </c>
      <c r="AL19" s="71" t="str">
        <f t="shared" si="11"/>
        <v/>
      </c>
      <c r="AM19" s="71" t="str">
        <f t="shared" si="11"/>
        <v/>
      </c>
      <c r="AN19" s="71" t="str">
        <f t="shared" si="11"/>
        <v/>
      </c>
      <c r="AO19" s="71" t="str">
        <f t="shared" si="11"/>
        <v/>
      </c>
      <c r="AP19" s="71" t="str">
        <f t="shared" si="11"/>
        <v/>
      </c>
      <c r="AQ19" s="71" t="str">
        <f t="shared" si="11"/>
        <v/>
      </c>
      <c r="AR19" s="71" t="str">
        <f t="shared" si="11"/>
        <v/>
      </c>
      <c r="AS19" s="71" t="str">
        <f t="shared" si="11"/>
        <v/>
      </c>
      <c r="AT19" s="71" t="str">
        <f t="shared" si="11"/>
        <v/>
      </c>
      <c r="AU19" s="71" t="str">
        <f t="shared" si="11"/>
        <v/>
      </c>
      <c r="AV19" s="71" t="str">
        <f t="shared" si="11"/>
        <v/>
      </c>
      <c r="AW19" s="71" t="str">
        <f t="shared" si="11"/>
        <v/>
      </c>
      <c r="AX19" s="71" t="str">
        <f t="shared" si="11"/>
        <v/>
      </c>
      <c r="AY19" s="71" t="str">
        <f t="shared" si="11"/>
        <v/>
      </c>
      <c r="AZ19" s="7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106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107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215" t="s">
        <v>30</v>
      </c>
      <c r="O22" s="215" t="s">
        <v>31</v>
      </c>
      <c r="P22" s="215" t="s">
        <v>32</v>
      </c>
      <c r="Q22" s="215" t="s">
        <v>33</v>
      </c>
      <c r="R22" s="215" t="s">
        <v>34</v>
      </c>
      <c r="S22" s="215" t="s">
        <v>35</v>
      </c>
      <c r="T22" s="215" t="s">
        <v>36</v>
      </c>
      <c r="U22" s="215" t="s">
        <v>92</v>
      </c>
      <c r="V22" s="215" t="s">
        <v>93</v>
      </c>
      <c r="W22" s="215" t="s">
        <v>94</v>
      </c>
      <c r="X22" s="216" t="s">
        <v>95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108</v>
      </c>
      <c r="C23" s="1"/>
      <c r="D23" s="1"/>
      <c r="E23" s="1"/>
      <c r="F23" s="1"/>
      <c r="G23" s="1"/>
      <c r="H23" s="1"/>
      <c r="I23" s="1"/>
      <c r="J23" s="16"/>
      <c r="K23" s="16"/>
      <c r="L23" s="16"/>
      <c r="M23" s="204" t="s">
        <v>62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6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04" t="s">
        <v>64</v>
      </c>
      <c r="N24" s="17">
        <f>AE16-AC16</f>
        <v>10</v>
      </c>
      <c r="O24" s="17">
        <f>AF16-AE16</f>
        <v>-5.8000000000000007</v>
      </c>
      <c r="P24" s="17">
        <f>AI10-AG10</f>
        <v>0</v>
      </c>
      <c r="Q24" s="17">
        <f>AK10-AI10</f>
        <v>0</v>
      </c>
      <c r="R24" s="17">
        <f>AM10-AK10</f>
        <v>0</v>
      </c>
      <c r="S24" s="17">
        <f>AO10-AM10</f>
        <v>0</v>
      </c>
      <c r="T24" s="17">
        <f>AQ10-AO10</f>
        <v>0</v>
      </c>
      <c r="U24" s="17">
        <f>AS10-AQ10</f>
        <v>0</v>
      </c>
      <c r="V24" s="17">
        <f>AU10-AS10</f>
        <v>0</v>
      </c>
      <c r="W24" s="17">
        <f>AW10-AU10</f>
        <v>0</v>
      </c>
      <c r="X24" s="17">
        <f>AY10-AW10</f>
        <v>0</v>
      </c>
      <c r="Y24" s="16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204" t="s">
        <v>65</v>
      </c>
      <c r="N25" s="17">
        <f>AE11-AC11</f>
        <v>10</v>
      </c>
      <c r="O25" s="17">
        <f>AG11-AE11</f>
        <v>10.199999999999996</v>
      </c>
      <c r="P25" s="17">
        <f>AI11-AG11</f>
        <v>8.3000000000000043</v>
      </c>
      <c r="Q25" s="17">
        <f>AK11-AI11</f>
        <v>6.6000000000000014</v>
      </c>
      <c r="R25" s="17">
        <f>AM11-AK11</f>
        <v>4.3999999999999915</v>
      </c>
      <c r="S25" s="17">
        <f>AO11-AM11</f>
        <v>2.7000000000000028</v>
      </c>
      <c r="T25" s="17">
        <f>AQ11-AO11</f>
        <v>3.9000000000000057</v>
      </c>
      <c r="U25" s="17">
        <f>AS11-AQ11</f>
        <v>8.2999999999999972</v>
      </c>
      <c r="V25" s="17">
        <f>AU11-AS11</f>
        <v>8.5</v>
      </c>
      <c r="W25" s="17">
        <f>AW11-AU11</f>
        <v>5.5999999999999943</v>
      </c>
      <c r="X25" s="17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116</v>
      </c>
      <c r="N26" s="17">
        <f>N23/N24*100</f>
        <v>0</v>
      </c>
      <c r="O26" s="17">
        <f>O23/O24*100</f>
        <v>0</v>
      </c>
      <c r="P26" s="17" t="e">
        <f t="shared" ref="P26:X26" si="12">P23/P24*100</f>
        <v>#DIV/0!</v>
      </c>
      <c r="Q26" s="17" t="e">
        <f t="shared" si="12"/>
        <v>#DIV/0!</v>
      </c>
      <c r="R26" s="17" t="e">
        <f t="shared" si="12"/>
        <v>#DIV/0!</v>
      </c>
      <c r="S26" s="17" t="e">
        <f t="shared" si="12"/>
        <v>#DIV/0!</v>
      </c>
      <c r="T26" s="17" t="e">
        <f t="shared" si="12"/>
        <v>#DIV/0!</v>
      </c>
      <c r="U26" s="17" t="e">
        <f t="shared" si="12"/>
        <v>#DIV/0!</v>
      </c>
      <c r="V26" s="17" t="e">
        <f t="shared" si="12"/>
        <v>#DIV/0!</v>
      </c>
      <c r="W26" s="17" t="e">
        <f t="shared" si="12"/>
        <v>#DIV/0!</v>
      </c>
      <c r="X26" s="17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117</v>
      </c>
      <c r="N27" s="17">
        <f>N23/N25*100</f>
        <v>0</v>
      </c>
      <c r="O27" s="17">
        <f t="shared" ref="O27:X27" si="13">O23/O25*100</f>
        <v>0</v>
      </c>
      <c r="P27" s="17">
        <f t="shared" si="13"/>
        <v>0</v>
      </c>
      <c r="Q27" s="17">
        <f t="shared" si="13"/>
        <v>0</v>
      </c>
      <c r="R27" s="17">
        <f t="shared" si="13"/>
        <v>0</v>
      </c>
      <c r="S27" s="17">
        <f t="shared" si="13"/>
        <v>0</v>
      </c>
      <c r="T27" s="17">
        <f t="shared" si="13"/>
        <v>0</v>
      </c>
      <c r="U27" s="17">
        <f t="shared" si="13"/>
        <v>0</v>
      </c>
      <c r="V27" s="17">
        <f t="shared" si="13"/>
        <v>0</v>
      </c>
      <c r="W27" s="17">
        <f t="shared" si="13"/>
        <v>0</v>
      </c>
      <c r="X27" s="17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244"/>
      <c r="Q28" s="244"/>
      <c r="R28" s="244"/>
      <c r="S28" s="244"/>
      <c r="T28" s="244"/>
      <c r="U28" s="244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"/>
      <c r="P29" s="68"/>
      <c r="Q29" s="68"/>
      <c r="R29" s="68"/>
      <c r="S29" s="68"/>
      <c r="T29" s="68"/>
      <c r="U29" s="16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9"/>
      <c r="O30" s="1"/>
      <c r="P30" s="590" t="s">
        <v>66</v>
      </c>
      <c r="Q30" s="590"/>
      <c r="R30" s="6"/>
      <c r="S30" s="6"/>
      <c r="T30" s="6" t="s">
        <v>111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95" t="s">
        <v>67</v>
      </c>
      <c r="Q32" s="595"/>
      <c r="R32" s="6"/>
      <c r="S32" s="6"/>
      <c r="T32" s="6" t="s">
        <v>111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A34" s="16"/>
      <c r="AB34" s="16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A35" s="16"/>
      <c r="AB35" s="1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130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130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6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20"/>
      <c r="Z41" s="2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2"/>
      <c r="Z42" s="23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3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20"/>
      <c r="B45" s="20"/>
      <c r="C45" s="1"/>
      <c r="D45" s="1"/>
      <c r="E45" s="1"/>
      <c r="F45" s="584"/>
      <c r="G45" s="584"/>
      <c r="H45" s="24"/>
      <c r="I45" s="584"/>
      <c r="J45" s="584"/>
      <c r="K45" s="584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20"/>
      <c r="B46" s="20"/>
      <c r="C46" s="1"/>
      <c r="D46" s="1"/>
      <c r="E46" s="1"/>
      <c r="F46" s="24"/>
      <c r="G46" s="24"/>
      <c r="H46" s="24"/>
      <c r="I46" s="24"/>
      <c r="J46" s="28"/>
      <c r="K46" s="28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2"/>
      <c r="B47" s="22"/>
      <c r="C47" s="1"/>
      <c r="D47" s="1"/>
      <c r="E47" s="1"/>
      <c r="F47" s="584"/>
      <c r="G47" s="584"/>
      <c r="H47" s="24"/>
      <c r="I47" s="584"/>
      <c r="J47" s="584"/>
      <c r="K47" s="584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3"/>
      <c r="B48" s="23"/>
      <c r="C48" s="1"/>
      <c r="D48" s="1"/>
      <c r="E48" s="1"/>
      <c r="F48" s="16"/>
      <c r="G48" s="16"/>
      <c r="H48" s="16"/>
      <c r="I48" s="16"/>
      <c r="J48" s="16"/>
      <c r="K48" s="16"/>
      <c r="L48" s="1"/>
      <c r="Y48" s="1"/>
      <c r="Z48" s="1"/>
      <c r="AB48" s="34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3"/>
      <c r="B49" s="23"/>
      <c r="C49" s="1"/>
      <c r="D49" s="1"/>
      <c r="E49" s="1"/>
      <c r="F49" s="584"/>
      <c r="G49" s="584"/>
      <c r="H49" s="24"/>
      <c r="I49" s="584"/>
      <c r="J49" s="584"/>
      <c r="K49" s="584"/>
      <c r="L49" s="1"/>
      <c r="Y49" s="1"/>
      <c r="Z49" s="1"/>
      <c r="AA49" s="16"/>
      <c r="AB49" s="37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20"/>
      <c r="B50" s="20"/>
      <c r="C50" s="1"/>
      <c r="D50" s="1"/>
      <c r="E50" s="1"/>
      <c r="F50" s="24"/>
      <c r="G50" s="24"/>
      <c r="H50" s="24"/>
      <c r="I50" s="24"/>
      <c r="J50" s="28"/>
      <c r="K50" s="28"/>
      <c r="L50" s="1"/>
      <c r="Y50" s="1"/>
      <c r="Z50" s="1"/>
      <c r="AA50" s="16"/>
      <c r="AB50" s="37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20"/>
      <c r="B51" s="20"/>
      <c r="C51" s="1"/>
      <c r="D51" s="1"/>
      <c r="E51" s="1"/>
      <c r="F51" s="584"/>
      <c r="G51" s="584"/>
      <c r="H51" s="24"/>
      <c r="I51" s="584"/>
      <c r="J51" s="584"/>
      <c r="K51" s="584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2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3"/>
      <c r="B53" s="23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3"/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0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2"/>
      <c r="B57" s="2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3"/>
      <c r="B58" s="2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3"/>
      <c r="B59" s="2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0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6"/>
      <c r="AE60" s="1"/>
      <c r="AF60" s="16"/>
      <c r="AG60" s="1"/>
      <c r="AH60" s="16"/>
      <c r="AI60" s="1"/>
      <c r="AJ60" s="16"/>
      <c r="AK60" s="1"/>
      <c r="AL60" s="16"/>
      <c r="AM60" s="1"/>
      <c r="AN60" s="16"/>
      <c r="AO60" s="1"/>
      <c r="AP60" s="16"/>
      <c r="AQ60" s="1"/>
      <c r="AR60" s="16"/>
      <c r="AS60" s="1"/>
      <c r="AT60" s="16"/>
      <c r="AU60" s="1"/>
      <c r="AV60" s="1"/>
      <c r="AW60" s="1"/>
      <c r="AX60" s="1"/>
      <c r="AY60" s="1"/>
      <c r="AZ60" s="1"/>
    </row>
    <row r="61" spans="1:52">
      <c r="A61" s="2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6"/>
      <c r="AD61" s="1"/>
      <c r="AE61" s="16"/>
      <c r="AF61" s="1"/>
      <c r="AG61" s="16"/>
      <c r="AH61" s="1"/>
      <c r="AI61" s="16"/>
      <c r="AJ61" s="1"/>
      <c r="AK61" s="16"/>
      <c r="AL61" s="1"/>
      <c r="AM61" s="16"/>
      <c r="AN61" s="1"/>
      <c r="AO61" s="16"/>
      <c r="AP61" s="1"/>
      <c r="AQ61" s="16"/>
      <c r="AR61" s="1"/>
      <c r="AS61" s="16"/>
      <c r="AT61" s="1"/>
      <c r="AU61" s="16"/>
      <c r="AV61" s="1"/>
      <c r="AW61" s="1"/>
      <c r="AX61" s="1"/>
      <c r="AY61" s="1"/>
      <c r="AZ61" s="1"/>
    </row>
    <row r="62" spans="1:52">
      <c r="A62" s="22"/>
      <c r="B62" s="2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3"/>
      <c r="B63" s="2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3"/>
      <c r="B64" s="2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0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0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2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5"/>
      <c r="B68" s="2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  <row r="108" spans="28:28">
      <c r="AB108" s="16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4"/>
  <pageMargins left="0.7" right="0.7" top="0.75" bottom="0.75" header="0.3" footer="0.3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二十世紀</vt:lpstr>
      <vt:lpstr>新甘泉</vt:lpstr>
      <vt:lpstr>王秋</vt:lpstr>
      <vt:lpstr>富有</vt:lpstr>
      <vt:lpstr>西条</vt:lpstr>
      <vt:lpstr>輝太郎</vt:lpstr>
      <vt:lpstr>Sheet2</vt:lpstr>
      <vt:lpstr>Sheet1</vt:lpstr>
      <vt:lpstr>Sheet1!Print_Area</vt:lpstr>
      <vt:lpstr>王秋!Print_Area</vt:lpstr>
      <vt:lpstr>輝太郎!Print_Area</vt:lpstr>
      <vt:lpstr>新甘泉!Print_Area</vt:lpstr>
      <vt:lpstr>西条!Print_Area</vt:lpstr>
      <vt:lpstr>二十世紀!Print_Area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taka高橋　幸二郎　４　鳥取県園芸部園芸課</cp:lastModifiedBy>
  <cp:lastPrinted>2025-07-03T06:40:34Z</cp:lastPrinted>
  <dcterms:created xsi:type="dcterms:W3CDTF">2019-05-14T09:21:45Z</dcterms:created>
  <dcterms:modified xsi:type="dcterms:W3CDTF">2025-07-14T02:32:40Z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