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-15" yWindow="6465" windowWidth="19230" windowHeight="6840" tabRatio="549"/>
  </bookViews>
  <sheets>
    <sheet name="二十世紀" sheetId="6854" r:id="rId1"/>
    <sheet name="ハウス二十世紀【終了】" sheetId="6848" state="hidden" r:id="rId2"/>
    <sheet name="Sheet2" sheetId="6852" state="hidden" r:id="rId3"/>
    <sheet name="Sheet1" sheetId="6851" state="hidden" r:id="rId4"/>
  </sheets>
  <definedNames>
    <definedName name="_xlnm.Print_Area" localSheetId="3">Sheet1!$A$1:$AZ$58</definedName>
    <definedName name="_xlnm.Print_Area" localSheetId="1">ハウス二十世紀【終了】!$A$1:$W$42</definedName>
    <definedName name="_xlnm.Print_Area" localSheetId="0">二十世紀!$A$1:$AK$51</definedName>
  </definedNames>
  <calcPr calcId="162913"/>
</workbook>
</file>

<file path=xl/calcChain.xml><?xml version="1.0" encoding="utf-8"?>
<calcChain xmlns="http://schemas.openxmlformats.org/spreadsheetml/2006/main">
  <c r="F39" i="6854" l="1"/>
  <c r="F38" i="6854"/>
  <c r="F34" i="6854"/>
  <c r="F33" i="6854"/>
  <c r="F29" i="6854"/>
  <c r="F28" i="6854"/>
  <c r="F24" i="6854"/>
  <c r="F23" i="6854"/>
  <c r="F19" i="6854"/>
  <c r="F18" i="6854"/>
  <c r="F14" i="6854"/>
  <c r="F13" i="6854"/>
  <c r="F9" i="6854"/>
  <c r="F8" i="6854"/>
  <c r="BA32" i="6854" l="1"/>
  <c r="BA27" i="6854"/>
  <c r="BA22" i="6854"/>
  <c r="BA17" i="6854"/>
  <c r="BA12" i="6854"/>
  <c r="BA8" i="6854"/>
  <c r="BA7" i="6854"/>
  <c r="BA38" i="6854"/>
  <c r="BA36" i="6854"/>
  <c r="AK38" i="6854" s="1"/>
  <c r="BA35" i="6854"/>
  <c r="AK37" i="6854" s="1"/>
  <c r="BA34" i="6854"/>
  <c r="BA37" i="6854" s="1"/>
  <c r="F35" i="6854"/>
  <c r="E38" i="6854"/>
  <c r="D38" i="6854"/>
  <c r="F37" i="6854"/>
  <c r="E37" i="6854"/>
  <c r="D37" i="6854"/>
  <c r="F36" i="6854"/>
  <c r="E36" i="6854"/>
  <c r="D36" i="6854"/>
  <c r="E35" i="6854"/>
  <c r="E39" i="6854" s="1"/>
  <c r="D35" i="6854"/>
  <c r="D39" i="6854" s="1"/>
  <c r="E34" i="6854"/>
  <c r="D34" i="6854"/>
  <c r="E33" i="6854"/>
  <c r="D33" i="6854"/>
  <c r="E29" i="6854"/>
  <c r="D29" i="6854"/>
  <c r="E28" i="6854"/>
  <c r="D28" i="6854"/>
  <c r="E24" i="6854"/>
  <c r="D24" i="6854"/>
  <c r="E23" i="6854"/>
  <c r="D23" i="6854"/>
  <c r="E19" i="6854"/>
  <c r="D19" i="6854"/>
  <c r="E18" i="6854"/>
  <c r="D18" i="6854"/>
  <c r="E14" i="6854"/>
  <c r="D14" i="6854"/>
  <c r="E13" i="6854"/>
  <c r="D13" i="6854"/>
  <c r="E9" i="6854"/>
  <c r="D9" i="6854"/>
  <c r="E8" i="6854"/>
  <c r="D8" i="6854"/>
  <c r="BA13" i="6854"/>
  <c r="AK36" i="6854" l="1"/>
  <c r="U36" i="6854" s="1"/>
  <c r="AZ36" i="6854" l="1"/>
  <c r="AZ35" i="6854"/>
  <c r="AZ34" i="6854"/>
  <c r="AZ38" i="6854" s="1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18" i="6854"/>
  <c r="BA23" i="6854"/>
  <c r="BA28" i="6854"/>
  <c r="BA33" i="6854"/>
  <c r="AZ37" i="6854" l="1"/>
  <c r="AJ36" i="6854" l="1"/>
  <c r="T36" i="6854" s="1"/>
  <c r="AU28" i="6854" l="1"/>
  <c r="AU35" i="6854" l="1"/>
  <c r="AE37" i="6854" s="1"/>
  <c r="AU36" i="6854"/>
  <c r="AO34" i="6854"/>
  <c r="AP34" i="6854"/>
  <c r="Z36" i="6854" s="1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P36" i="6854"/>
  <c r="AS34" i="6854"/>
  <c r="AC36" i="6854" s="1"/>
  <c r="AQ22" i="6854"/>
  <c r="AQ7" i="6854"/>
  <c r="AQ28" i="6854"/>
  <c r="AQ27" i="6854"/>
  <c r="AQ23" i="6854"/>
  <c r="AQ18" i="6854"/>
  <c r="AQ17" i="6854"/>
  <c r="AQ13" i="6854"/>
  <c r="AQ12" i="6854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R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A36" i="6854" s="1"/>
  <c r="AR34" i="6854"/>
  <c r="AT34" i="6854"/>
  <c r="AU34" i="6854"/>
  <c r="AV34" i="6854"/>
  <c r="AF36" i="6854" s="1"/>
  <c r="AW34" i="6854"/>
  <c r="AG36" i="6854" s="1"/>
  <c r="AX34" i="6854"/>
  <c r="AH36" i="6854" s="1"/>
  <c r="AY34" i="6854"/>
  <c r="AI36" i="6854" s="1"/>
  <c r="AO35" i="6854"/>
  <c r="Y37" i="6854" s="1"/>
  <c r="AQ35" i="6854"/>
  <c r="AA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O36" i="6854"/>
  <c r="Y38" i="6854" s="1"/>
  <c r="I10" i="6848"/>
  <c r="H10" i="6848"/>
  <c r="G10" i="6848"/>
  <c r="F10" i="6848"/>
  <c r="E10" i="6848"/>
  <c r="D10" i="6848"/>
  <c r="I9" i="6848"/>
  <c r="H9" i="6848"/>
  <c r="G9" i="6848"/>
  <c r="F9" i="6848"/>
  <c r="E9" i="6848"/>
  <c r="D9" i="6848"/>
  <c r="AU12" i="6848"/>
  <c r="AS12" i="6848"/>
  <c r="AC13" i="6848"/>
  <c r="AE12" i="6848"/>
  <c r="AC12" i="6848"/>
  <c r="N33" i="6848"/>
  <c r="O33" i="6848"/>
  <c r="P33" i="6848"/>
  <c r="Q33" i="6848"/>
  <c r="R33" i="6848"/>
  <c r="S33" i="6848"/>
  <c r="T33" i="6848"/>
  <c r="U33" i="6848"/>
  <c r="V33" i="6848"/>
  <c r="M33" i="6848"/>
  <c r="AH9" i="6848"/>
  <c r="AH10" i="6848"/>
  <c r="M34" i="6848"/>
  <c r="BI8" i="6848"/>
  <c r="T35" i="6848"/>
  <c r="T34" i="6848"/>
  <c r="AQ12" i="6848"/>
  <c r="AQ13" i="6848"/>
  <c r="AE10" i="6848"/>
  <c r="AE9" i="6848"/>
  <c r="X25" i="6851"/>
  <c r="X27" i="6851"/>
  <c r="W25" i="6851"/>
  <c r="W27" i="6851"/>
  <c r="V25" i="6851"/>
  <c r="V27" i="6851"/>
  <c r="U25" i="6851"/>
  <c r="U27" i="6851"/>
  <c r="T25" i="6851"/>
  <c r="T27" i="6851"/>
  <c r="S25" i="6851"/>
  <c r="S27" i="6851"/>
  <c r="R25" i="6851"/>
  <c r="R27" i="6851"/>
  <c r="Q25" i="6851"/>
  <c r="Q27" i="6851"/>
  <c r="P25" i="6851"/>
  <c r="P27" i="6851"/>
  <c r="O25" i="6851"/>
  <c r="O27" i="6851"/>
  <c r="N25" i="6851"/>
  <c r="N27" i="6851"/>
  <c r="X24" i="6851"/>
  <c r="X26" i="6851"/>
  <c r="W24" i="6851"/>
  <c r="W26" i="6851"/>
  <c r="V24" i="6851"/>
  <c r="V26" i="6851"/>
  <c r="U24" i="6851"/>
  <c r="U26" i="6851"/>
  <c r="T24" i="6851"/>
  <c r="T26" i="6851"/>
  <c r="S24" i="6851"/>
  <c r="S26" i="6851"/>
  <c r="R24" i="6851"/>
  <c r="R26" i="6851"/>
  <c r="Q24" i="6851"/>
  <c r="Q26" i="6851"/>
  <c r="P24" i="6851"/>
  <c r="P26" i="685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T16" i="6851"/>
  <c r="AS16" i="6851"/>
  <c r="AR16" i="6851"/>
  <c r="AQ16" i="6851"/>
  <c r="AP16" i="685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/>
  <c r="AE16" i="6851"/>
  <c r="N24" i="6851"/>
  <c r="N26" i="6851"/>
  <c r="AD16" i="6851"/>
  <c r="AC16" i="6851"/>
  <c r="AZ15" i="6851"/>
  <c r="AZ19" i="6851"/>
  <c r="AY15" i="6851"/>
  <c r="AY19" i="6851"/>
  <c r="AX15" i="6851"/>
  <c r="AX19" i="6851"/>
  <c r="AW15" i="6851"/>
  <c r="AW19" i="6851"/>
  <c r="AV15" i="6851"/>
  <c r="AV19" i="6851"/>
  <c r="AU15" i="6851"/>
  <c r="AU19" i="6851"/>
  <c r="AT15" i="6851"/>
  <c r="AT19" i="6851"/>
  <c r="AS15" i="6851"/>
  <c r="AS19" i="6851"/>
  <c r="AR15" i="6851"/>
  <c r="AR19" i="6851"/>
  <c r="AQ15" i="6851"/>
  <c r="AQ19" i="6851"/>
  <c r="AP15" i="6851"/>
  <c r="AP19" i="6851"/>
  <c r="AO15" i="6851"/>
  <c r="AO19" i="6851"/>
  <c r="AN15" i="6851"/>
  <c r="AN19" i="6851"/>
  <c r="AM15" i="6851"/>
  <c r="AM19" i="6851"/>
  <c r="AL15" i="6851"/>
  <c r="AL19" i="6851"/>
  <c r="AK15" i="6851"/>
  <c r="AK19" i="6851"/>
  <c r="AJ15" i="6851"/>
  <c r="AJ19" i="6851"/>
  <c r="AI15" i="6851"/>
  <c r="AI19" i="6851"/>
  <c r="AH15" i="6851"/>
  <c r="AH19" i="6851"/>
  <c r="AG15" i="6851"/>
  <c r="AG19" i="6851"/>
  <c r="AF15" i="6851"/>
  <c r="AF19" i="6851"/>
  <c r="AE15" i="6851"/>
  <c r="AE19" i="6851"/>
  <c r="AD15" i="6851"/>
  <c r="AD19" i="6851"/>
  <c r="AC15" i="6851"/>
  <c r="AC19" i="685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F17" i="6851"/>
  <c r="E17" i="6851"/>
  <c r="D17" i="6851"/>
  <c r="I16" i="6851"/>
  <c r="H16" i="6851"/>
  <c r="G16" i="6851"/>
  <c r="F16" i="6851"/>
  <c r="E16" i="6851"/>
  <c r="D16" i="6851"/>
  <c r="I15" i="6851"/>
  <c r="I19" i="6851"/>
  <c r="H15" i="6851"/>
  <c r="H19" i="6851"/>
  <c r="G15" i="6851"/>
  <c r="F15" i="6851"/>
  <c r="F19" i="6851"/>
  <c r="E15" i="6851"/>
  <c r="E19" i="685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C18" i="6851"/>
  <c r="AG18" i="6851"/>
  <c r="AK18" i="6851"/>
  <c r="AO18" i="6851"/>
  <c r="AS18" i="6851"/>
  <c r="AW18" i="6851"/>
  <c r="AD18" i="6851"/>
  <c r="AH18" i="6851"/>
  <c r="AL18" i="6851"/>
  <c r="AP18" i="6851"/>
  <c r="AT18" i="6851"/>
  <c r="AX18" i="6851"/>
  <c r="AE18" i="6851"/>
  <c r="AI18" i="6851"/>
  <c r="AM18" i="6851"/>
  <c r="AQ18" i="6851"/>
  <c r="AU18" i="6851"/>
  <c r="AY18" i="6851"/>
  <c r="AF18" i="6851"/>
  <c r="AJ18" i="6851"/>
  <c r="AN18" i="6851"/>
  <c r="AR18" i="6851"/>
  <c r="AV18" i="6851"/>
  <c r="AZ18" i="6851"/>
  <c r="G18" i="6851"/>
  <c r="D18" i="6851"/>
  <c r="H18" i="6851"/>
  <c r="E18" i="6851"/>
  <c r="I18" i="6851"/>
  <c r="G19" i="6851"/>
  <c r="F18" i="6851"/>
  <c r="AB10" i="6848"/>
  <c r="AB9" i="6848"/>
  <c r="Z9" i="6848"/>
  <c r="AA9" i="6848"/>
  <c r="AC9" i="6848"/>
  <c r="AD9" i="6848"/>
  <c r="AF9" i="6848"/>
  <c r="AG9" i="6848"/>
  <c r="AI9" i="6848"/>
  <c r="AJ9" i="6848"/>
  <c r="AK9" i="6848"/>
  <c r="AL9" i="6848"/>
  <c r="AM9" i="6848"/>
  <c r="AN9" i="6848"/>
  <c r="AO9" i="6848"/>
  <c r="AP9" i="6848"/>
  <c r="AQ9" i="6848"/>
  <c r="AR9" i="6848"/>
  <c r="AS9" i="6848"/>
  <c r="AT9" i="6848"/>
  <c r="AU9" i="6848"/>
  <c r="Z10" i="6848"/>
  <c r="AA10" i="6848"/>
  <c r="AC10" i="6848"/>
  <c r="AD10" i="6848"/>
  <c r="AF10" i="6848"/>
  <c r="AG10" i="6848"/>
  <c r="AI10" i="6848"/>
  <c r="AJ10" i="6848"/>
  <c r="AK10" i="6848"/>
  <c r="AL10" i="6848"/>
  <c r="AM10" i="6848"/>
  <c r="AN10" i="6848"/>
  <c r="AO10" i="6848"/>
  <c r="AP10" i="6848"/>
  <c r="AQ10" i="6848"/>
  <c r="AR10" i="6848"/>
  <c r="AS10" i="6848"/>
  <c r="AT10" i="6848"/>
  <c r="AU10" i="6848"/>
  <c r="N34" i="6848"/>
  <c r="O34" i="6848"/>
  <c r="P34" i="6848"/>
  <c r="AI12" i="6848"/>
  <c r="Q34" i="6848"/>
  <c r="AK12" i="6848"/>
  <c r="R34" i="6848"/>
  <c r="S34" i="6848"/>
  <c r="AO12" i="6848"/>
  <c r="U34" i="6848"/>
  <c r="V34" i="6848"/>
  <c r="M35" i="6848"/>
  <c r="N35" i="6848"/>
  <c r="AE13" i="6848"/>
  <c r="O35" i="6848"/>
  <c r="AG13" i="6848"/>
  <c r="P35" i="6848"/>
  <c r="AI13" i="6848"/>
  <c r="Q35" i="6848"/>
  <c r="R35" i="6848"/>
  <c r="S35" i="6848"/>
  <c r="AO13" i="6848"/>
  <c r="U35" i="6848"/>
  <c r="V35" i="6848"/>
  <c r="AU13" i="6848"/>
  <c r="P36" i="6848"/>
  <c r="Q36" i="6848"/>
  <c r="R36" i="6848"/>
  <c r="T36" i="6848"/>
  <c r="R37" i="6848"/>
  <c r="T37" i="6848"/>
  <c r="V36" i="6848"/>
  <c r="V37" i="6848"/>
  <c r="S37" i="6848"/>
  <c r="Q37" i="6848"/>
  <c r="AK13" i="6848"/>
  <c r="O37" i="6848"/>
  <c r="U36" i="6848"/>
  <c r="M36" i="6848"/>
  <c r="S36" i="6848"/>
  <c r="O36" i="6848"/>
  <c r="AG12" i="6848"/>
  <c r="AM12" i="6848"/>
  <c r="N36" i="6848"/>
  <c r="U37" i="6848"/>
  <c r="AS13" i="6848"/>
  <c r="P37" i="6848"/>
  <c r="AM13" i="6848"/>
  <c r="N37" i="6848"/>
  <c r="M37" i="6848"/>
  <c r="AV8" i="6854"/>
  <c r="AX8" i="6854"/>
  <c r="AS8" i="6854"/>
  <c r="AW8" i="6854"/>
  <c r="AS36" i="6854"/>
  <c r="AY8" i="6854"/>
  <c r="AX36" i="6854"/>
  <c r="AH38" i="6854" s="1"/>
  <c r="AU8" i="6854"/>
  <c r="AQ8" i="6854"/>
  <c r="AR8" i="6854"/>
  <c r="AT8" i="6854"/>
  <c r="AW36" i="6854"/>
  <c r="AG38" i="6854" s="1"/>
  <c r="AR36" i="6854"/>
  <c r="AB38" i="6854" s="1"/>
  <c r="AY36" i="6854"/>
  <c r="AI38" i="6854" s="1"/>
  <c r="AV36" i="6854"/>
  <c r="AF38" i="6854" s="1"/>
  <c r="AT36" i="6854"/>
  <c r="AJ38" i="6854"/>
  <c r="AQ36" i="6854"/>
  <c r="AA38" i="6854" s="1"/>
  <c r="Z38" i="6854"/>
  <c r="AE38" i="6854"/>
  <c r="P38" i="6854" l="1"/>
  <c r="J38" i="6854"/>
  <c r="AP41" i="6854" s="1"/>
  <c r="T38" i="6854"/>
  <c r="R38" i="6854"/>
  <c r="Q38" i="6854"/>
  <c r="AF40" i="6854"/>
  <c r="L38" i="6854"/>
  <c r="AR41" i="6854" s="1"/>
  <c r="K38" i="6854"/>
  <c r="AQ41" i="6854" s="1"/>
  <c r="AY38" i="6854"/>
  <c r="AV41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K37" i="6854"/>
  <c r="AQ40" i="6854" s="1"/>
  <c r="S38" i="6854"/>
  <c r="AY41" i="6854" s="1"/>
  <c r="U38" i="6854"/>
  <c r="BA41" i="6854" s="1"/>
  <c r="Z39" i="6854"/>
  <c r="Z40" i="6854"/>
  <c r="T37" i="6854"/>
  <c r="AW38" i="6854"/>
  <c r="AY37" i="6854"/>
  <c r="AQ37" i="6854"/>
  <c r="AW41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K36" i="6854"/>
  <c r="AA39" i="6854"/>
  <c r="AA40" i="6854"/>
  <c r="R37" i="6854"/>
  <c r="AX40" i="6854" s="1"/>
  <c r="O37" i="6854"/>
  <c r="AU40" i="6854" s="1"/>
  <c r="AC39" i="6854"/>
  <c r="Q36" i="6854"/>
  <c r="AG39" i="6854"/>
  <c r="AG40" i="6854"/>
  <c r="L37" i="6854"/>
  <c r="AR40" i="6854" s="1"/>
  <c r="M37" i="6854"/>
  <c r="AS40" i="6854" s="1"/>
  <c r="AH39" i="6854"/>
  <c r="R36" i="6854"/>
  <c r="Y36" i="6854"/>
  <c r="AU38" i="6854"/>
  <c r="AR37" i="6854"/>
  <c r="AO37" i="6854"/>
  <c r="AF37" i="6854"/>
  <c r="Q37" i="6854" s="1"/>
  <c r="AW40" i="6854" s="1"/>
  <c r="AE36" i="6854"/>
  <c r="AS37" i="6854"/>
  <c r="AW37" i="6854"/>
  <c r="AD36" i="6854"/>
  <c r="AB36" i="6854"/>
  <c r="M36" i="6854" s="1"/>
  <c r="S37" i="6854"/>
  <c r="AP38" i="6854"/>
  <c r="S36" i="6854"/>
  <c r="AI40" i="6854"/>
  <c r="AI39" i="6854"/>
  <c r="AZ41" i="6854" l="1"/>
  <c r="T40" i="6854"/>
  <c r="AZ40" i="6854"/>
  <c r="T39" i="6854"/>
  <c r="S40" i="6854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N36" i="6854"/>
  <c r="M39" i="6854"/>
  <c r="M40" i="6854"/>
  <c r="P36" i="6854"/>
  <c r="AE39" i="6854"/>
  <c r="O36" i="6854"/>
  <c r="AE40" i="6854"/>
  <c r="K39" i="6854"/>
  <c r="K40" i="6854"/>
  <c r="AB39" i="6854"/>
  <c r="L36" i="6854"/>
  <c r="AB40" i="6854"/>
  <c r="P37" i="6854"/>
  <c r="AV40" i="6854" s="1"/>
  <c r="AF39" i="6854"/>
  <c r="R40" i="6854"/>
  <c r="R39" i="6854"/>
  <c r="AJ39" i="6854"/>
  <c r="AJ40" i="6854"/>
  <c r="AK39" i="6854"/>
  <c r="AK40" i="6854"/>
  <c r="Q39" i="6854"/>
  <c r="Q40" i="6854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>
  <authors>
    <author>user</author>
  </authors>
  <commentList>
    <comment ref="L42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>
  <authors>
    <author>naka中谷　幸代　３　鳥取県園芸部果実課</author>
  </authors>
  <commentList>
    <comment ref="P30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<sst xmlns="http://schemas.openxmlformats.org/spreadsheetml/2006/main" count="526" uniqueCount="136">
  <si>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</si>
  <si>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</si>
  <si>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</si>
  <si>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</si>
  <si>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</si>
  <si>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</si>
  <si>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</si>
  <si>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</si>
  <si>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</si>
  <si>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</si>
  <si>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</si>
  <si>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</si>
  <si>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</si>
  <si>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</si>
  <si>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縦径(mm)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</si>
  <si>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</si>
  <si>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</si>
  <si>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</si>
  <si>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</si>
  <si>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</si>
  <si>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</si>
  <si>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</si>
  <si>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</si>
  <si>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</si>
  <si>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</si>
  <si>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</si>
  <si>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</si>
  <si>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</si>
  <si>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</si>
  <si>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</si>
  <si>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</si>
  <si>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</si>
  <si>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</si>
  <si>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</si>
  <si>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</si>
  <si>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</si>
  <si>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</si>
  <si>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</si>
  <si>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</si>
  <si>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</si>
  <si>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</si>
  <si>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</si>
  <si>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</si>
  <si>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</si>
  <si>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</si>
  <si>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</si>
  <si>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</si>
  <si>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</si>
  <si>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</si>
  <si>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</si>
  <si>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</si>
  <si>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</si>
  <si>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</si>
  <si>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</si>
  <si>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</si>
  <si>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</si>
  <si>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</si>
  <si>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</si>
  <si>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</si>
  <si>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</si>
  <si>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</si>
  <si>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</si>
  <si>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</si>
  <si>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</si>
  <si>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</si>
  <si>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</si>
  <si>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</si>
  <si>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</si>
  <si>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</si>
  <si>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5月4日</t>
  </si>
  <si>
    <t>交配日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</si>
  <si>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</si>
  <si>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</si>
  <si>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</si>
  <si>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</si>
  <si>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</si>
  <si>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</si>
  <si>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</si>
  <si>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</si>
  <si>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</si>
  <si>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</si>
  <si>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平年</t>
  </si>
  <si>
    <t>　　　　３．ジベ・エス併用処理。</t>
  </si>
  <si>
    <t>5/ 4～</t>
  </si>
  <si>
    <t>5/13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</si>
  <si>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</si>
  <si>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</si>
  <si>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</si>
  <si>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</si>
  <si>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</si>
  <si>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</si>
  <si>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</si>
  <si>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平  　年</t>
  </si>
  <si>
    <t>会　見</t>
  </si>
  <si>
    <t>9/ 1～</t>
  </si>
  <si>
    <t>9/11～</t>
  </si>
  <si>
    <t>9/21～</t>
  </si>
  <si>
    <t>10/ 1～</t>
  </si>
  <si>
    <t>平均値</t>
  </si>
  <si>
    <t>　前年値　園芸試験場のみの前年値</t>
  </si>
  <si>
    <t>　平年値　園芸試験場（平成２１年～平成２９年）の平年値（９年間）</t>
  </si>
  <si>
    <t>日</t>
  </si>
  <si>
    <t>前年比</t>
    <phoneticPr fontId="10"/>
  </si>
  <si>
    <t>平年比</t>
    <phoneticPr fontId="10"/>
  </si>
  <si>
    <t>前年比</t>
    <rPh sb="1" eb="2">
      <t>ネン</t>
    </rPh>
    <phoneticPr fontId="10"/>
  </si>
  <si>
    <t>平年比</t>
    <rPh sb="1" eb="2">
      <t>ネン</t>
    </rPh>
    <phoneticPr fontId="10"/>
  </si>
  <si>
    <t>平成３０年度　輝太郎作況調査園の果実発育調査結果</t>
    <phoneticPr fontId="10"/>
  </si>
  <si>
    <t>＊園試は平成３０年から調査樹変更</t>
    <rPh sb="1" eb="2">
      <t>エン</t>
    </rPh>
    <rPh sb="2" eb="3">
      <t>シ</t>
    </rPh>
    <rPh sb="13" eb="14">
      <t>ジュ</t>
    </rPh>
    <phoneticPr fontId="10"/>
  </si>
  <si>
    <t>8/1</t>
    <phoneticPr fontId="10"/>
  </si>
  <si>
    <t>×</t>
    <phoneticPr fontId="10"/>
  </si>
  <si>
    <t xml:space="preserve">データ入力 → </t>
    <rPh sb="3" eb="5">
      <t>ニュウリョク</t>
    </rPh>
    <phoneticPr fontId="10"/>
  </si>
  <si>
    <t>7/23</t>
    <phoneticPr fontId="10"/>
  </si>
  <si>
    <t>H30</t>
  </si>
  <si>
    <t>　　　　　　また､平年値は旧調査樹の値を含む。</t>
    <phoneticPr fontId="10"/>
  </si>
  <si>
    <t>＊鳥取は令和元年から調査園変更</t>
    <rPh sb="4" eb="5">
      <t>レイ</t>
    </rPh>
    <rPh sb="5" eb="6">
      <t>ワ</t>
    </rPh>
    <rPh sb="6" eb="7">
      <t>ガン</t>
    </rPh>
    <phoneticPr fontId="10"/>
  </si>
  <si>
    <t>＊倉吉は令和２年から調査園変更</t>
    <rPh sb="1" eb="3">
      <t>クラヨシ</t>
    </rPh>
    <rPh sb="4" eb="5">
      <t>レイ</t>
    </rPh>
    <rPh sb="5" eb="6">
      <t>ワ</t>
    </rPh>
    <phoneticPr fontId="10"/>
  </si>
  <si>
    <t>倉　吉</t>
    <rPh sb="0" eb="1">
      <t>クラ</t>
    </rPh>
    <rPh sb="2" eb="3">
      <t>キチ</t>
    </rPh>
    <phoneticPr fontId="10"/>
  </si>
  <si>
    <t>（注）　1.各地区における平年値は、下記のとおりとした。</t>
    <phoneticPr fontId="10"/>
  </si>
  <si>
    <t>（注）   1．平年値は１０年間（平成２２～令和元年）の平均</t>
    <rPh sb="22" eb="24">
      <t>レイワ</t>
    </rPh>
    <rPh sb="24" eb="25">
      <t>ガン</t>
    </rPh>
    <phoneticPr fontId="10"/>
  </si>
  <si>
    <t>令和２年度　ハウス二十世紀作況調査園の果実発育調査結果　</t>
    <rPh sb="0" eb="1">
      <t>レイ</t>
    </rPh>
    <rPh sb="1" eb="2">
      <t>ワ</t>
    </rPh>
    <phoneticPr fontId="10"/>
  </si>
  <si>
    <t>3月31日、4月2日</t>
    <rPh sb="1" eb="2">
      <t>ガツ</t>
    </rPh>
    <rPh sb="4" eb="5">
      <t>ニチ</t>
    </rPh>
    <rPh sb="7" eb="8">
      <t>ガツ</t>
    </rPh>
    <rPh sb="9" eb="10">
      <t>ニチ</t>
    </rPh>
    <phoneticPr fontId="10"/>
  </si>
  <si>
    <t>　　　　２．令和２年より調査樹を変更。</t>
    <rPh sb="6" eb="8">
      <t>レイワ</t>
    </rPh>
    <rPh sb="9" eb="10">
      <t>ネン</t>
    </rPh>
    <rPh sb="12" eb="14">
      <t>チョウサ</t>
    </rPh>
    <rPh sb="14" eb="15">
      <t>ジュ</t>
    </rPh>
    <rPh sb="16" eb="18">
      <t>ヘンコウ</t>
    </rPh>
    <phoneticPr fontId="10"/>
  </si>
  <si>
    <t>―</t>
    <phoneticPr fontId="10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</si>
  <si>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0"/>
  </si>
  <si>
    <t>5月24日</t>
    <phoneticPr fontId="10"/>
  </si>
  <si>
    <t>前年比</t>
    <rPh sb="2" eb="3">
      <t>ヒ</t>
    </rPh>
    <phoneticPr fontId="10"/>
  </si>
  <si>
    <t>9月11日</t>
    <phoneticPr fontId="10"/>
  </si>
  <si>
    <t>令和５年度　二十世紀作況調査園の果実発育調査結果　</t>
    <rPh sb="0" eb="1">
      <t>レイ</t>
    </rPh>
    <rPh sb="1" eb="2">
      <t>ワ</t>
    </rPh>
    <phoneticPr fontId="10"/>
  </si>
  <si>
    <t>　　　鳥取：令和元年から令和４年までの平均値</t>
    <rPh sb="6" eb="8">
      <t>レイワ</t>
    </rPh>
    <rPh sb="8" eb="9">
      <t>ガン</t>
    </rPh>
    <rPh sb="19" eb="22">
      <t>ヘイキンチ</t>
    </rPh>
    <phoneticPr fontId="10"/>
  </si>
  <si>
    <t>　　　佐治：平成２５年から令和４年までの平均値</t>
    <rPh sb="20" eb="23">
      <t>ヘイキンチ</t>
    </rPh>
    <phoneticPr fontId="10"/>
  </si>
  <si>
    <t>　　　東郷：平成２５年から令和４年までの平均値</t>
    <rPh sb="20" eb="23">
      <t>ヘイキンチ</t>
    </rPh>
    <phoneticPr fontId="10"/>
  </si>
  <si>
    <t>園試：平成２５年から令和４年までの平均値</t>
    <rPh sb="17" eb="20">
      <t>ヘイキンチ</t>
    </rPh>
    <phoneticPr fontId="10"/>
  </si>
  <si>
    <t>大　山</t>
    <rPh sb="0" eb="1">
      <t>ダイ</t>
    </rPh>
    <rPh sb="2" eb="3">
      <t>ヤマ</t>
    </rPh>
    <phoneticPr fontId="10"/>
  </si>
  <si>
    <t>倉吉：令和２年から令和４年までの平均値</t>
    <rPh sb="0" eb="2">
      <t>クラヨシ</t>
    </rPh>
    <rPh sb="3" eb="5">
      <t>レイワ</t>
    </rPh>
    <rPh sb="16" eb="19">
      <t>ヘイキンチ</t>
    </rPh>
    <phoneticPr fontId="10"/>
  </si>
  <si>
    <t>＊大山は令和５年から調査園変更</t>
    <rPh sb="1" eb="3">
      <t>ダイセン</t>
    </rPh>
    <rPh sb="4" eb="6">
      <t>レイワ</t>
    </rPh>
    <phoneticPr fontId="10"/>
  </si>
  <si>
    <t>大山：平成２９年から令和４年までの平均値</t>
    <rPh sb="0" eb="2">
      <t>ダイセン</t>
    </rPh>
    <rPh sb="10" eb="12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</si>
</sst>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m&quot;月&quot;d&quot;日&quot;;@"/>
    <numFmt numFmtId="184" formatCode="0.00_ "/>
    <numFmt numFmtId="185" formatCode="m/d;@"/>
  </numFmts>
  <fonts count="14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6" fillId="0" borderId="0" applyFont="0" applyFill="0" applyBorder="0" applyAlignment="0" applyProtection="0"/>
    <xf numFmtId="0" fontId="9" fillId="0" borderId="0">
      <alignment vertical="center"/>
    </xf>
    <xf numFmtId="0" fontId="6" fillId="0" borderId="0"/>
    <xf numFmtId="0" fontId="9" fillId="0" borderId="0"/>
    <xf numFmtId="0" fontId="7" fillId="0" borderId="0"/>
  </cellStyleXfs>
  <cellXfs count="255">
    <xf numFmtId="0" fontId="0" fillId="0" borderId="0" xfId="0" applyAlignment="1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178" fontId="1" fillId="0" borderId="13" xfId="0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shrinkToFit="1"/>
    </xf>
    <xf numFmtId="179" fontId="0" fillId="0" borderId="5" xfId="0" applyNumberFormat="1" applyFon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 applyBorder="1" applyAlignment="1"/>
    <xf numFmtId="0" fontId="2" fillId="0" borderId="0" xfId="0" applyFont="1" applyAlignment="1"/>
    <xf numFmtId="177" fontId="1" fillId="0" borderId="0" xfId="0" applyNumberFormat="1" applyFont="1" applyBorder="1" applyAlignment="1"/>
    <xf numFmtId="177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79" fontId="2" fillId="0" borderId="0" xfId="5" applyNumberFormat="1" applyFont="1" applyFill="1" applyBorder="1" applyAlignment="1" applyProtection="1">
      <alignment horizontal="left"/>
    </xf>
    <xf numFmtId="0" fontId="1" fillId="0" borderId="0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>
      <alignment horizontal="centerContinuous"/>
    </xf>
    <xf numFmtId="0" fontId="1" fillId="0" borderId="19" xfId="0" applyFont="1" applyBorder="1" applyAlignment="1"/>
    <xf numFmtId="180" fontId="1" fillId="0" borderId="0" xfId="0" applyNumberFormat="1" applyFont="1" applyBorder="1" applyAlignment="1">
      <alignment horizontal="centerContinuous"/>
    </xf>
    <xf numFmtId="180" fontId="1" fillId="0" borderId="0" xfId="0" applyNumberFormat="1" applyFont="1" applyBorder="1" applyAlignment="1">
      <alignment shrinkToFit="1"/>
    </xf>
    <xf numFmtId="180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Continuous"/>
    </xf>
    <xf numFmtId="0" fontId="1" fillId="0" borderId="6" xfId="0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16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177" fontId="2" fillId="0" borderId="23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178" fontId="1" fillId="0" borderId="16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3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179" fontId="1" fillId="0" borderId="0" xfId="0" applyNumberFormat="1" applyFont="1" applyBorder="1" applyAlignment="1">
      <alignment shrinkToFit="1"/>
    </xf>
    <xf numFmtId="180" fontId="11" fillId="0" borderId="10" xfId="0" applyNumberFormat="1" applyFont="1" applyBorder="1" applyAlignment="1">
      <alignment horizontal="right"/>
    </xf>
    <xf numFmtId="181" fontId="12" fillId="0" borderId="15" xfId="0" applyNumberFormat="1" applyFont="1" applyBorder="1" applyAlignment="1">
      <alignment horizontal="right"/>
    </xf>
    <xf numFmtId="181" fontId="12" fillId="0" borderId="16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0" fontId="2" fillId="0" borderId="16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/>
    <xf numFmtId="0" fontId="1" fillId="0" borderId="27" xfId="0" applyFont="1" applyBorder="1" applyAlignment="1">
      <alignment horizontal="center"/>
    </xf>
    <xf numFmtId="180" fontId="2" fillId="0" borderId="10" xfId="0" applyNumberFormat="1" applyFont="1" applyFill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0" fontId="1" fillId="0" borderId="0" xfId="0" applyFont="1" applyFill="1" applyAlignment="1"/>
    <xf numFmtId="0" fontId="3" fillId="0" borderId="0" xfId="0" applyFont="1" applyAlignment="1">
      <alignment horizontal="center"/>
    </xf>
    <xf numFmtId="0" fontId="1" fillId="0" borderId="7" xfId="0" applyFont="1" applyBorder="1" applyAlignment="1"/>
    <xf numFmtId="0" fontId="1" fillId="0" borderId="12" xfId="0" applyFont="1" applyBorder="1" applyAlignment="1"/>
    <xf numFmtId="0" fontId="1" fillId="0" borderId="6" xfId="0" applyFont="1" applyFill="1" applyBorder="1" applyAlignment="1">
      <alignment horizontal="center"/>
    </xf>
    <xf numFmtId="177" fontId="1" fillId="0" borderId="0" xfId="0" applyNumberFormat="1" applyFont="1" applyAlignment="1"/>
    <xf numFmtId="43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Font="1" applyFill="1" applyAlignment="1">
      <alignment shrinkToFit="1"/>
    </xf>
    <xf numFmtId="56" fontId="1" fillId="0" borderId="16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56" fontId="1" fillId="0" borderId="0" xfId="0" applyNumberFormat="1" applyFont="1" applyFill="1" applyAlignment="1">
      <alignment horizontal="center"/>
    </xf>
    <xf numFmtId="179" fontId="1" fillId="0" borderId="5" xfId="0" applyNumberFormat="1" applyFont="1" applyBorder="1" applyAlignment="1"/>
    <xf numFmtId="179" fontId="1" fillId="0" borderId="5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 applyAlignment="1"/>
    <xf numFmtId="41" fontId="1" fillId="0" borderId="5" xfId="0" applyNumberFormat="1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/>
    <xf numFmtId="181" fontId="1" fillId="0" borderId="13" xfId="0" applyNumberFormat="1" applyFont="1" applyFill="1" applyBorder="1" applyAlignment="1">
      <alignment horizontal="right"/>
    </xf>
    <xf numFmtId="181" fontId="1" fillId="0" borderId="16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27" xfId="0" applyFont="1" applyBorder="1" applyAlignment="1"/>
    <xf numFmtId="0" fontId="1" fillId="0" borderId="4" xfId="0" applyFont="1" applyBorder="1" applyAlignment="1">
      <alignment horizontal="center"/>
    </xf>
    <xf numFmtId="1" fontId="1" fillId="0" borderId="0" xfId="0" applyNumberFormat="1" applyFont="1" applyBorder="1" applyAlignment="1"/>
    <xf numFmtId="176" fontId="1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56" fontId="1" fillId="0" borderId="0" xfId="0" applyNumberFormat="1" applyFont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2" fillId="0" borderId="0" xfId="0" applyNumberFormat="1" applyFont="1" applyFill="1" applyBorder="1" applyAlignment="1"/>
    <xf numFmtId="0" fontId="2" fillId="0" borderId="4" xfId="0" applyFont="1" applyFill="1" applyBorder="1" applyAlignment="1"/>
    <xf numFmtId="0" fontId="2" fillId="0" borderId="0" xfId="0" applyNumberFormat="1" applyFont="1" applyFill="1" applyAlignment="1"/>
    <xf numFmtId="0" fontId="13" fillId="0" borderId="0" xfId="0" applyFont="1" applyFill="1" applyAlignment="1"/>
    <xf numFmtId="182" fontId="1" fillId="0" borderId="0" xfId="0" applyNumberFormat="1" applyFont="1" applyAlignment="1"/>
    <xf numFmtId="177" fontId="2" fillId="0" borderId="10" xfId="0" applyNumberFormat="1" applyFont="1" applyFill="1" applyBorder="1" applyAlignment="1">
      <alignment horizontal="right"/>
    </xf>
    <xf numFmtId="177" fontId="2" fillId="2" borderId="16" xfId="0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Continuous"/>
    </xf>
    <xf numFmtId="0" fontId="5" fillId="0" borderId="5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right" vertical="center" shrinkToFit="1"/>
    </xf>
    <xf numFmtId="184" fontId="5" fillId="0" borderId="5" xfId="0" applyNumberFormat="1" applyFont="1" applyBorder="1" applyAlignment="1">
      <alignment horizontal="right" vertical="center" shrinkToFit="1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180" fontId="2" fillId="0" borderId="23" xfId="0" applyNumberFormat="1" applyFont="1" applyFill="1" applyBorder="1" applyAlignment="1">
      <alignment horizontal="right"/>
    </xf>
    <xf numFmtId="0" fontId="1" fillId="0" borderId="1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180" fontId="2" fillId="0" borderId="15" xfId="4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0" xfId="4" applyFont="1" applyFill="1" applyBorder="1"/>
    <xf numFmtId="176" fontId="1" fillId="0" borderId="0" xfId="0" applyNumberFormat="1" applyFont="1" applyFill="1" applyBorder="1" applyAlignment="1"/>
    <xf numFmtId="179" fontId="3" fillId="0" borderId="0" xfId="4" applyNumberFormat="1" applyFont="1" applyFill="1" applyBorder="1"/>
    <xf numFmtId="0" fontId="1" fillId="0" borderId="7" xfId="0" applyFont="1" applyFill="1" applyBorder="1" applyAlignment="1">
      <alignment horizontal="center"/>
    </xf>
    <xf numFmtId="56" fontId="1" fillId="0" borderId="9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7" xfId="0" applyFont="1" applyFill="1" applyBorder="1" applyAlignment="1">
      <alignment horizontal="left"/>
    </xf>
    <xf numFmtId="0" fontId="1" fillId="0" borderId="12" xfId="0" applyFont="1" applyFill="1" applyBorder="1" applyAlignment="1"/>
    <xf numFmtId="0" fontId="1" fillId="0" borderId="5" xfId="0" applyFont="1" applyFill="1" applyBorder="1" applyAlignment="1">
      <alignment horizontal="center"/>
    </xf>
    <xf numFmtId="56" fontId="1" fillId="0" borderId="7" xfId="0" applyNumberFormat="1" applyFont="1" applyFill="1" applyBorder="1" applyAlignment="1"/>
    <xf numFmtId="43" fontId="1" fillId="0" borderId="0" xfId="0" applyNumberFormat="1" applyFont="1" applyFill="1" applyAlignment="1"/>
    <xf numFmtId="179" fontId="1" fillId="0" borderId="0" xfId="0" applyNumberFormat="1" applyFont="1" applyFill="1" applyAlignment="1"/>
    <xf numFmtId="0" fontId="1" fillId="0" borderId="6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right"/>
    </xf>
    <xf numFmtId="0" fontId="1" fillId="0" borderId="27" xfId="0" applyFont="1" applyFill="1" applyBorder="1" applyAlignment="1">
      <alignment horizontal="right"/>
    </xf>
    <xf numFmtId="179" fontId="1" fillId="0" borderId="6" xfId="0" applyNumberFormat="1" applyFont="1" applyFill="1" applyBorder="1" applyAlignment="1"/>
    <xf numFmtId="179" fontId="1" fillId="0" borderId="27" xfId="0" applyNumberFormat="1" applyFont="1" applyFill="1" applyBorder="1" applyAlignment="1"/>
    <xf numFmtId="41" fontId="1" fillId="0" borderId="27" xfId="0" applyNumberFormat="1" applyFont="1" applyFill="1" applyBorder="1" applyAlignment="1"/>
    <xf numFmtId="41" fontId="1" fillId="0" borderId="6" xfId="0" applyNumberFormat="1" applyFont="1" applyFill="1" applyBorder="1" applyAlignment="1"/>
    <xf numFmtId="41" fontId="1" fillId="0" borderId="0" xfId="0" applyNumberFormat="1" applyFont="1" applyFill="1" applyBorder="1" applyAlignment="1"/>
    <xf numFmtId="181" fontId="1" fillId="0" borderId="8" xfId="0" applyNumberFormat="1" applyFont="1" applyFill="1" applyBorder="1" applyAlignment="1">
      <alignment horizontal="right"/>
    </xf>
    <xf numFmtId="18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180" fontId="2" fillId="0" borderId="16" xfId="0" applyNumberFormat="1" applyFont="1" applyFill="1" applyBorder="1" applyAlignment="1">
      <alignment horizontal="right"/>
    </xf>
    <xf numFmtId="56" fontId="1" fillId="0" borderId="29" xfId="0" quotePrefix="1" applyNumberFormat="1" applyFont="1" applyBorder="1" applyAlignment="1">
      <alignment horizontal="centerContinuous"/>
    </xf>
    <xf numFmtId="0" fontId="1" fillId="0" borderId="15" xfId="0" quotePrefix="1" applyFont="1" applyFill="1" applyBorder="1" applyAlignment="1">
      <alignment horizontal="center"/>
    </xf>
    <xf numFmtId="0" fontId="1" fillId="0" borderId="10" xfId="0" quotePrefix="1" applyFont="1" applyFill="1" applyBorder="1" applyAlignment="1">
      <alignment horizontal="center"/>
    </xf>
    <xf numFmtId="0" fontId="1" fillId="0" borderId="6" xfId="0" quotePrefix="1" applyFont="1" applyFill="1" applyBorder="1" applyAlignment="1">
      <alignment horizontal="center"/>
    </xf>
    <xf numFmtId="0" fontId="1" fillId="0" borderId="16" xfId="0" quotePrefix="1" applyFont="1" applyFill="1" applyBorder="1" applyAlignment="1">
      <alignment horizontal="center"/>
    </xf>
    <xf numFmtId="0" fontId="1" fillId="0" borderId="7" xfId="0" quotePrefix="1" applyFont="1" applyFill="1" applyBorder="1" applyAlignment="1">
      <alignment horizontal="left"/>
    </xf>
    <xf numFmtId="0" fontId="1" fillId="0" borderId="17" xfId="0" quotePrefix="1" applyNumberFormat="1" applyFont="1" applyFill="1" applyBorder="1" applyAlignment="1">
      <alignment horizontal="center" shrinkToFit="1"/>
    </xf>
    <xf numFmtId="0" fontId="1" fillId="0" borderId="7" xfId="0" quotePrefix="1" applyNumberFormat="1" applyFont="1" applyFill="1" applyBorder="1" applyAlignment="1">
      <alignment horizontal="center"/>
    </xf>
    <xf numFmtId="0" fontId="1" fillId="0" borderId="12" xfId="0" quotePrefix="1" applyFont="1" applyFill="1" applyBorder="1" applyAlignment="1">
      <alignment horizontal="right"/>
    </xf>
    <xf numFmtId="0" fontId="1" fillId="0" borderId="12" xfId="0" quotePrefix="1" applyFont="1" applyFill="1" applyBorder="1" applyAlignment="1">
      <alignment horizontal="center"/>
    </xf>
    <xf numFmtId="0" fontId="1" fillId="0" borderId="0" xfId="0" quotePrefix="1" applyFont="1" applyFill="1" applyAlignment="1">
      <alignment horizontal="left"/>
    </xf>
    <xf numFmtId="0" fontId="1" fillId="0" borderId="29" xfId="0" quotePrefix="1" applyFont="1" applyBorder="1" applyAlignment="1"/>
    <xf numFmtId="0" fontId="1" fillId="0" borderId="29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2" borderId="13" xfId="0" quotePrefix="1" applyFont="1" applyFill="1" applyBorder="1" applyAlignment="1">
      <alignment horizontal="center"/>
    </xf>
    <xf numFmtId="0" fontId="1" fillId="0" borderId="17" xfId="0" quotePrefix="1" applyFont="1" applyBorder="1" applyAlignment="1">
      <alignment horizontal="left"/>
    </xf>
    <xf numFmtId="0" fontId="1" fillId="0" borderId="7" xfId="0" quotePrefix="1" applyFont="1" applyBorder="1" applyAlignment="1">
      <alignment horizontal="left"/>
    </xf>
    <xf numFmtId="0" fontId="1" fillId="0" borderId="12" xfId="0" quotePrefix="1" applyNumberFormat="1" applyFont="1" applyBorder="1" applyAlignment="1">
      <alignment horizontal="right"/>
    </xf>
    <xf numFmtId="0" fontId="1" fillId="0" borderId="12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left"/>
    </xf>
    <xf numFmtId="0" fontId="1" fillId="0" borderId="18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 shrinkToFit="1"/>
    </xf>
    <xf numFmtId="0" fontId="1" fillId="0" borderId="7" xfId="0" quotePrefix="1" applyNumberFormat="1" applyFont="1" applyBorder="1" applyAlignment="1">
      <alignment horizontal="center"/>
    </xf>
    <xf numFmtId="0" fontId="1" fillId="0" borderId="10" xfId="0" quotePrefix="1" applyNumberFormat="1" applyFont="1" applyBorder="1" applyAlignment="1">
      <alignment horizontal="center"/>
    </xf>
    <xf numFmtId="0" fontId="1" fillId="0" borderId="12" xfId="0" quotePrefix="1" applyNumberFormat="1" applyFont="1" applyBorder="1" applyAlignment="1">
      <alignment horizontal="center"/>
    </xf>
    <xf numFmtId="0" fontId="1" fillId="0" borderId="15" xfId="0" quotePrefix="1" applyNumberFormat="1" applyFont="1" applyBorder="1" applyAlignment="1">
      <alignment horizontal="center"/>
    </xf>
    <xf numFmtId="0" fontId="1" fillId="0" borderId="16" xfId="0" quotePrefix="1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13" fillId="0" borderId="4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178" fontId="1" fillId="0" borderId="13" xfId="0" applyNumberFormat="1" applyFont="1" applyBorder="1" applyAlignment="1">
      <alignment horizontal="right"/>
    </xf>
    <xf numFmtId="178" fontId="1" fillId="0" borderId="8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0" fillId="0" borderId="15" xfId="0" applyBorder="1" applyAlignment="1"/>
    <xf numFmtId="0" fontId="0" fillId="0" borderId="10" xfId="0" applyBorder="1" applyAlignment="1"/>
    <xf numFmtId="0" fontId="0" fillId="0" borderId="16" xfId="0" applyBorder="1" applyAlignment="1"/>
    <xf numFmtId="0" fontId="1" fillId="0" borderId="15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1" fontId="0" fillId="0" borderId="2" xfId="0" applyNumberFormat="1" applyFont="1" applyBorder="1" applyAlignment="1">
      <alignment shrinkToFit="1"/>
    </xf>
    <xf numFmtId="176" fontId="1" fillId="0" borderId="0" xfId="0" applyNumberFormat="1" applyFont="1" applyAlignment="1"/>
    <xf numFmtId="182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3" borderId="0" xfId="0" applyFont="1" applyFill="1" applyAlignment="1"/>
    <xf numFmtId="176" fontId="1" fillId="0" borderId="0" xfId="0" applyNumberFormat="1" applyFont="1" applyFill="1" applyAlignment="1"/>
    <xf numFmtId="179" fontId="1" fillId="0" borderId="0" xfId="0" applyNumberFormat="1" applyFont="1" applyFill="1" applyBorder="1" applyAlignment="1"/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" fillId="0" borderId="6" xfId="0" quotePrefix="1" applyFont="1" applyBorder="1" applyAlignment="1">
      <alignment horizontal="center" vertical="center"/>
    </xf>
    <xf numFmtId="181" fontId="1" fillId="0" borderId="26" xfId="0" applyNumberFormat="1" applyFont="1" applyFill="1" applyBorder="1" applyAlignment="1">
      <alignment horizontal="right"/>
    </xf>
    <xf numFmtId="181" fontId="1" fillId="0" borderId="28" xfId="0" applyNumberFormat="1" applyFont="1" applyFill="1" applyBorder="1" applyAlignment="1">
      <alignment horizontal="right"/>
    </xf>
    <xf numFmtId="56" fontId="1" fillId="0" borderId="29" xfId="0" quotePrefix="1" applyNumberFormat="1" applyFont="1" applyFill="1" applyBorder="1" applyAlignment="1">
      <alignment horizontal="centerContinuous"/>
    </xf>
    <xf numFmtId="0" fontId="2" fillId="0" borderId="0" xfId="0" applyFont="1" applyFill="1" applyBorder="1" applyAlignment="1"/>
    <xf numFmtId="183" fontId="1" fillId="0" borderId="10" xfId="0" applyNumberFormat="1" applyFont="1" applyFill="1" applyBorder="1" applyAlignment="1">
      <alignment horizontal="center" vertical="center"/>
    </xf>
    <xf numFmtId="183" fontId="1" fillId="0" borderId="16" xfId="0" applyNumberFormat="1" applyFont="1" applyFill="1" applyBorder="1" applyAlignment="1">
      <alignment horizontal="center" vertical="center"/>
    </xf>
    <xf numFmtId="56" fontId="1" fillId="0" borderId="10" xfId="0" applyNumberFormat="1" applyFont="1" applyFill="1" applyBorder="1" applyAlignment="1">
      <alignment horizontal="center"/>
    </xf>
    <xf numFmtId="56" fontId="1" fillId="0" borderId="7" xfId="0" applyNumberFormat="1" applyFont="1" applyFill="1" applyBorder="1" applyAlignment="1">
      <alignment horizontal="center"/>
    </xf>
    <xf numFmtId="56" fontId="1" fillId="0" borderId="9" xfId="0" applyNumberFormat="1" applyFont="1" applyFill="1" applyBorder="1" applyAlignment="1">
      <alignment horizontal="center" shrinkToFit="1"/>
    </xf>
    <xf numFmtId="183" fontId="1" fillId="0" borderId="1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shrinkToFit="1"/>
    </xf>
    <xf numFmtId="56" fontId="1" fillId="0" borderId="10" xfId="0" applyNumberFormat="1" applyFont="1" applyFill="1" applyBorder="1" applyAlignment="1">
      <alignment horizontal="center" shrinkToFit="1"/>
    </xf>
    <xf numFmtId="180" fontId="2" fillId="4" borderId="23" xfId="0" applyNumberFormat="1" applyFont="1" applyFill="1" applyBorder="1" applyAlignment="1">
      <alignment horizontal="right"/>
    </xf>
    <xf numFmtId="0" fontId="1" fillId="0" borderId="0" xfId="0" applyFont="1" applyFill="1" applyAlignment="1">
      <alignment shrinkToFit="1"/>
    </xf>
    <xf numFmtId="56" fontId="1" fillId="4" borderId="26" xfId="0" applyNumberFormat="1" applyFont="1" applyFill="1" applyBorder="1" applyAlignment="1">
      <alignment horizontal="center"/>
    </xf>
    <xf numFmtId="56" fontId="1" fillId="0" borderId="29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56" fontId="1" fillId="4" borderId="15" xfId="0" applyNumberFormat="1" applyFont="1" applyFill="1" applyBorder="1" applyAlignment="1">
      <alignment horizontal="center"/>
    </xf>
    <xf numFmtId="56" fontId="1" fillId="0" borderId="29" xfId="0" quotePrefix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80" fontId="2" fillId="0" borderId="10" xfId="4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 wrapText="1"/>
    </xf>
    <xf numFmtId="180" fontId="2" fillId="0" borderId="16" xfId="4" applyNumberFormat="1" applyFont="1" applyFill="1" applyBorder="1" applyAlignment="1">
      <alignment horizontal="right"/>
    </xf>
    <xf numFmtId="56" fontId="1" fillId="0" borderId="29" xfId="0" quotePrefix="1" applyNumberFormat="1" applyFont="1" applyFill="1" applyBorder="1" applyAlignment="1">
      <alignment horizontal="center"/>
    </xf>
    <xf numFmtId="56" fontId="1" fillId="0" borderId="29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56" fontId="1" fillId="0" borderId="29" xfId="0" quotePrefix="1" applyNumberFormat="1" applyFont="1" applyFill="1" applyBorder="1" applyAlignment="1">
      <alignment horizontal="center"/>
    </xf>
    <xf numFmtId="56" fontId="1" fillId="0" borderId="2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6">
    <cellStyle name="桁区切り 2" xfId="1"/>
    <cellStyle name="標準" xfId="0" builtinId="0"/>
    <cellStyle name="標準 2" xfId="2"/>
    <cellStyle name="標準 3" xfId="3"/>
    <cellStyle name="標準_⑰平年値" xfId="4"/>
    <cellStyle name="標準_Sheet1" xfId="5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25392644341"/>
          <c:y val="0.13964733057380516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二十世紀!$J$36:$U$36</c:f>
              <c:numCache>
                <c:formatCode>_ * #,##0.0_ ;_ * \-#,##0.0_ ;_ * "-"?_ ;_ @_ </c:formatCode>
                <c:ptCount val="12"/>
                <c:pt idx="0">
                  <c:v>5.6</c:v>
                </c:pt>
                <c:pt idx="1">
                  <c:v>4.2999999999999972</c:v>
                </c:pt>
                <c:pt idx="2">
                  <c:v>4.3999999999999986</c:v>
                </c:pt>
                <c:pt idx="3">
                  <c:v>5.2000000000000028</c:v>
                </c:pt>
                <c:pt idx="4">
                  <c:v>8.2000000000000028</c:v>
                </c:pt>
                <c:pt idx="5">
                  <c:v>9.3999999999999986</c:v>
                </c:pt>
                <c:pt idx="6">
                  <c:v>7.6999999999999957</c:v>
                </c:pt>
                <c:pt idx="7">
                  <c:v>7.6000000000000085</c:v>
                </c:pt>
                <c:pt idx="8">
                  <c:v>6.3999999999999915</c:v>
                </c:pt>
                <c:pt idx="9">
                  <c:v>5.5</c:v>
                </c:pt>
                <c:pt idx="10">
                  <c:v>4.1000000000000085</c:v>
                </c:pt>
                <c:pt idx="11">
                  <c:v>5.1999999999999886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二十世紀!$J$37:$U$37</c:f>
              <c:numCache>
                <c:formatCode>_ * #,##0.0_ ;_ * \-#,##0.0_ ;_ * "-"?_ ;_ @_ </c:formatCode>
                <c:ptCount val="12"/>
                <c:pt idx="0">
                  <c:v>5.9</c:v>
                </c:pt>
                <c:pt idx="1">
                  <c:v>5.2999999999999972</c:v>
                </c:pt>
                <c:pt idx="2">
                  <c:v>4</c:v>
                </c:pt>
                <c:pt idx="3">
                  <c:v>4.7000000000000028</c:v>
                </c:pt>
                <c:pt idx="4">
                  <c:v>5.6999999999999957</c:v>
                </c:pt>
                <c:pt idx="5">
                  <c:v>9</c:v>
                </c:pt>
                <c:pt idx="6">
                  <c:v>10.600000000000009</c:v>
                </c:pt>
                <c:pt idx="7">
                  <c:v>8.3999999999999915</c:v>
                </c:pt>
                <c:pt idx="8">
                  <c:v>7.5</c:v>
                </c:pt>
                <c:pt idx="9">
                  <c:v>6.5</c:v>
                </c:pt>
                <c:pt idx="10">
                  <c:v>5.2000000000000028</c:v>
                </c:pt>
                <c:pt idx="11">
                  <c:v>5.2000000000000028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二十世紀!$J$38:$U$38</c:f>
              <c:numCache>
                <c:formatCode>_ * #,##0.0_ ;_ * \-#,##0.0_ ;_ * "-"?_ ;_ @_ </c:formatCode>
                <c:ptCount val="12"/>
                <c:pt idx="0">
                  <c:v>6.1000000000000014</c:v>
                </c:pt>
                <c:pt idx="1">
                  <c:v>4.8999999999999986</c:v>
                </c:pt>
                <c:pt idx="2">
                  <c:v>3.8999999999999986</c:v>
                </c:pt>
                <c:pt idx="3">
                  <c:v>4.3999999999999986</c:v>
                </c:pt>
                <c:pt idx="4">
                  <c:v>6.7000000000000028</c:v>
                </c:pt>
                <c:pt idx="5">
                  <c:v>9</c:v>
                </c:pt>
                <c:pt idx="6">
                  <c:v>9.2000000000000028</c:v>
                </c:pt>
                <c:pt idx="7">
                  <c:v>8.5</c:v>
                </c:pt>
                <c:pt idx="8">
                  <c:v>7.2000000000000028</c:v>
                </c:pt>
                <c:pt idx="9">
                  <c:v>6.3999999999999915</c:v>
                </c:pt>
                <c:pt idx="10">
                  <c:v>4.7000000000000028</c:v>
                </c:pt>
                <c:pt idx="11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二十世紀!$Y$36:$AK$36</c:f>
              <c:numCache>
                <c:formatCode>_ * #,##0.0_ ;_ * \-#,##0.0_ ;_ * "-"?_ ;_ @_ </c:formatCode>
                <c:ptCount val="13"/>
                <c:pt idx="0">
                  <c:v>24.5</c:v>
                </c:pt>
                <c:pt idx="1">
                  <c:v>30.1</c:v>
                </c:pt>
                <c:pt idx="2">
                  <c:v>34.4</c:v>
                </c:pt>
                <c:pt idx="3">
                  <c:v>38.799999999999997</c:v>
                </c:pt>
                <c:pt idx="4">
                  <c:v>44</c:v>
                </c:pt>
                <c:pt idx="5">
                  <c:v>52.2</c:v>
                </c:pt>
                <c:pt idx="6">
                  <c:v>61.6</c:v>
                </c:pt>
                <c:pt idx="7">
                  <c:v>69.3</c:v>
                </c:pt>
                <c:pt idx="8">
                  <c:v>76.900000000000006</c:v>
                </c:pt>
                <c:pt idx="9">
                  <c:v>83.3</c:v>
                </c:pt>
                <c:pt idx="10">
                  <c:v>88.8</c:v>
                </c:pt>
                <c:pt idx="11">
                  <c:v>92.9</c:v>
                </c:pt>
                <c:pt idx="12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二十世紀!$Y$37:$AK$37</c:f>
              <c:numCache>
                <c:formatCode>_ * #,##0.0_ ;_ * \-#,##0.0_ ;_ * "-"?_ ;_ @_ </c:formatCode>
                <c:ptCount val="13"/>
                <c:pt idx="0">
                  <c:v>22.2</c:v>
                </c:pt>
                <c:pt idx="1">
                  <c:v>28.1</c:v>
                </c:pt>
                <c:pt idx="2">
                  <c:v>33.4</c:v>
                </c:pt>
                <c:pt idx="3">
                  <c:v>37.4</c:v>
                </c:pt>
                <c:pt idx="4">
                  <c:v>42.1</c:v>
                </c:pt>
                <c:pt idx="5">
                  <c:v>47.8</c:v>
                </c:pt>
                <c:pt idx="6">
                  <c:v>56.8</c:v>
                </c:pt>
                <c:pt idx="7">
                  <c:v>67.400000000000006</c:v>
                </c:pt>
                <c:pt idx="8">
                  <c:v>75.8</c:v>
                </c:pt>
                <c:pt idx="9">
                  <c:v>83.3</c:v>
                </c:pt>
                <c:pt idx="10">
                  <c:v>89.8</c:v>
                </c:pt>
                <c:pt idx="11">
                  <c:v>95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二十世紀!$Y$38:$AK$38</c:f>
              <c:numCache>
                <c:formatCode>_ * #,##0.0_ ;_ * \-#,##0.0_ ;_ * "-"?_ ;_ @_ </c:formatCode>
                <c:ptCount val="13"/>
                <c:pt idx="0">
                  <c:v>21</c:v>
                </c:pt>
                <c:pt idx="1">
                  <c:v>27.1</c:v>
                </c:pt>
                <c:pt idx="2">
                  <c:v>32</c:v>
                </c:pt>
                <c:pt idx="3">
                  <c:v>35.9</c:v>
                </c:pt>
                <c:pt idx="4">
                  <c:v>40.299999999999997</c:v>
                </c:pt>
                <c:pt idx="5">
                  <c:v>47</c:v>
                </c:pt>
                <c:pt idx="6">
                  <c:v>56</c:v>
                </c:pt>
                <c:pt idx="7">
                  <c:v>65.2</c:v>
                </c:pt>
                <c:pt idx="8">
                  <c:v>73.7</c:v>
                </c:pt>
                <c:pt idx="9">
                  <c:v>80.900000000000006</c:v>
                </c:pt>
                <c:pt idx="10">
                  <c:v>87.3</c:v>
                </c:pt>
                <c:pt idx="11">
                  <c:v>92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１０日間当たりの肥大量（ハウス二十世紀）</a:t>
            </a:r>
          </a:p>
        </c:rich>
      </c:tx>
      <c:layout>
        <c:manualLayout>
          <c:xMode val="edge"/>
          <c:yMode val="edge"/>
          <c:x val="0.17013925342665498"/>
          <c:y val="4.5112860892388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44477411019917"/>
          <c:y val="0.10533925378119051"/>
          <c:w val="0.76215406994979851"/>
          <c:h val="0.6911986652217843"/>
        </c:manualLayout>
      </c:layout>
      <c:lineChart>
        <c:grouping val="standard"/>
        <c:varyColors val="0"/>
        <c:ser>
          <c:idx val="0"/>
          <c:order val="0"/>
          <c:tx>
            <c:strRef>
              <c:f>ハウス二十世紀【終了】!$L$33</c:f>
              <c:strCache>
                <c:ptCount val="1"/>
                <c:pt idx="0">
                  <c:v>本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ハウス二十世紀【終了】!$M$33:$V$33</c:f>
              <c:numCache>
                <c:formatCode>_ * #,##0.0_ ;_ * \-#,##0.0_ ;_ * "-"?_ ;_ @_ </c:formatCode>
                <c:ptCount val="10"/>
                <c:pt idx="0">
                  <c:v>6.6000000000000014</c:v>
                </c:pt>
                <c:pt idx="1">
                  <c:v>6.1999999999999957</c:v>
                </c:pt>
                <c:pt idx="2">
                  <c:v>4.9000000000000057</c:v>
                </c:pt>
                <c:pt idx="3">
                  <c:v>6.3999999999999986</c:v>
                </c:pt>
                <c:pt idx="4">
                  <c:v>8.1999999999999957</c:v>
                </c:pt>
                <c:pt idx="5">
                  <c:v>10.400000000000006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6.7000000000000028</c:v>
                </c:pt>
                <c:pt idx="9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C-4D5D-B685-434B08768DB5}"/>
            </c:ext>
          </c:extLst>
        </c:ser>
        <c:ser>
          <c:idx val="1"/>
          <c:order val="1"/>
          <c:tx>
            <c:strRef>
              <c:f>ハウス二十世紀【終了】!$L$34</c:f>
              <c:strCache>
                <c:ptCount val="1"/>
                <c:pt idx="0">
                  <c:v>前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ハウス二十世紀【終了】!$M$34:$V$34</c:f>
              <c:numCache>
                <c:formatCode>_ * #,##0.0_ ;_ * \-#,##0.0_ ;_ * "-"?_ ;_ @_ </c:formatCode>
                <c:ptCount val="10"/>
                <c:pt idx="0">
                  <c:v>6.6999999999999993</c:v>
                </c:pt>
                <c:pt idx="1">
                  <c:v>7.0000000000000036</c:v>
                </c:pt>
                <c:pt idx="2">
                  <c:v>4.5</c:v>
                </c:pt>
                <c:pt idx="3">
                  <c:v>6.5</c:v>
                </c:pt>
                <c:pt idx="4">
                  <c:v>10.899999999999999</c:v>
                </c:pt>
                <c:pt idx="5">
                  <c:v>11.699999999999996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6.2000000000000028</c:v>
                </c:pt>
                <c:pt idx="9">
                  <c:v>5.2000000000000028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C-4D5D-B685-434B08768DB5}"/>
            </c:ext>
          </c:extLst>
        </c:ser>
        <c:ser>
          <c:idx val="2"/>
          <c:order val="2"/>
          <c:tx>
            <c:strRef>
              <c:f>ハウス二十世紀【終了】!$L$35</c:f>
              <c:strCache>
                <c:ptCount val="1"/>
                <c:pt idx="0">
                  <c:v>平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ハウス二十世紀【終了】!$M$35:$V$35</c:f>
              <c:numCache>
                <c:formatCode>_ * #,##0.0_ ;_ * \-#,##0.0_ ;_ * "-"?_ ;_ @_ </c:formatCode>
                <c:ptCount val="10"/>
                <c:pt idx="0">
                  <c:v>6.1999999999999993</c:v>
                </c:pt>
                <c:pt idx="1">
                  <c:v>6.7000000000000028</c:v>
                </c:pt>
                <c:pt idx="2">
                  <c:v>5.5</c:v>
                </c:pt>
                <c:pt idx="3">
                  <c:v>6.3999999999999986</c:v>
                </c:pt>
                <c:pt idx="4">
                  <c:v>9.3999999999999986</c:v>
                </c:pt>
                <c:pt idx="5">
                  <c:v>10.200000000000003</c:v>
                </c:pt>
                <c:pt idx="6">
                  <c:v>9.0999999999999943</c:v>
                </c:pt>
                <c:pt idx="7">
                  <c:v>7.7999999999999972</c:v>
                </c:pt>
                <c:pt idx="8">
                  <c:v>6.8000000000000114</c:v>
                </c:pt>
                <c:pt idx="9">
                  <c:v>5.6999999999999886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4C-4D5D-B685-434B08768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8720"/>
        <c:axId val="126640896"/>
      </c:lineChart>
      <c:catAx>
        <c:axId val="1266387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40896"/>
        <c:crosses val="autoZero"/>
        <c:auto val="0"/>
        <c:lblAlgn val="ctr"/>
        <c:lblOffset val="100"/>
        <c:noMultiLvlLbl val="0"/>
      </c:catAx>
      <c:valAx>
        <c:axId val="126640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5.9027960046660832E-2"/>
              <c:y val="0.2714287214098237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38720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034776902887139"/>
          <c:y val="0.9600005999250093"/>
          <c:w val="0.49200003645377655"/>
          <c:h val="3.32499437570303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１０日間当たりの肥大量（ハウス二十世紀）</a:t>
            </a:r>
          </a:p>
        </c:rich>
      </c:tx>
      <c:layout>
        <c:manualLayout>
          <c:xMode val="edge"/>
          <c:yMode val="edge"/>
          <c:x val="0.2005272125056885"/>
          <c:y val="2.8053133232228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20591168952651"/>
          <c:y val="0.1323337286346376"/>
          <c:w val="0.76215406994979851"/>
          <c:h val="0.72910913243692499"/>
        </c:manualLayout>
      </c:layout>
      <c:lineChart>
        <c:grouping val="standard"/>
        <c:varyColors val="0"/>
        <c:ser>
          <c:idx val="0"/>
          <c:order val="0"/>
          <c:tx>
            <c:strRef>
              <c:f>ハウス二十世紀【終了】!$L$33</c:f>
              <c:strCache>
                <c:ptCount val="1"/>
                <c:pt idx="0">
                  <c:v>本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ハウス二十世紀【終了】!$M$33:$V$33</c:f>
              <c:numCache>
                <c:formatCode>_ * #,##0.0_ ;_ * \-#,##0.0_ ;_ * "-"?_ ;_ @_ </c:formatCode>
                <c:ptCount val="10"/>
                <c:pt idx="0">
                  <c:v>6.6000000000000014</c:v>
                </c:pt>
                <c:pt idx="1">
                  <c:v>6.1999999999999957</c:v>
                </c:pt>
                <c:pt idx="2">
                  <c:v>4.9000000000000057</c:v>
                </c:pt>
                <c:pt idx="3">
                  <c:v>6.3999999999999986</c:v>
                </c:pt>
                <c:pt idx="4">
                  <c:v>8.1999999999999957</c:v>
                </c:pt>
                <c:pt idx="5">
                  <c:v>10.400000000000006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6.7000000000000028</c:v>
                </c:pt>
                <c:pt idx="9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4-47CF-992C-2D117EF8D8ED}"/>
            </c:ext>
          </c:extLst>
        </c:ser>
        <c:ser>
          <c:idx val="1"/>
          <c:order val="1"/>
          <c:tx>
            <c:strRef>
              <c:f>ハウス二十世紀【終了】!$L$34</c:f>
              <c:strCache>
                <c:ptCount val="1"/>
                <c:pt idx="0">
                  <c:v>前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ハウス二十世紀【終了】!$M$34:$V$34</c:f>
              <c:numCache>
                <c:formatCode>_ * #,##0.0_ ;_ * \-#,##0.0_ ;_ * "-"?_ ;_ @_ </c:formatCode>
                <c:ptCount val="10"/>
                <c:pt idx="0">
                  <c:v>6.6999999999999993</c:v>
                </c:pt>
                <c:pt idx="1">
                  <c:v>7.0000000000000036</c:v>
                </c:pt>
                <c:pt idx="2">
                  <c:v>4.5</c:v>
                </c:pt>
                <c:pt idx="3">
                  <c:v>6.5</c:v>
                </c:pt>
                <c:pt idx="4">
                  <c:v>10.899999999999999</c:v>
                </c:pt>
                <c:pt idx="5">
                  <c:v>11.699999999999996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6.2000000000000028</c:v>
                </c:pt>
                <c:pt idx="9">
                  <c:v>5.2000000000000028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4-47CF-992C-2D117EF8D8ED}"/>
            </c:ext>
          </c:extLst>
        </c:ser>
        <c:ser>
          <c:idx val="2"/>
          <c:order val="2"/>
          <c:tx>
            <c:strRef>
              <c:f>ハウス二十世紀【終了】!$L$35</c:f>
              <c:strCache>
                <c:ptCount val="1"/>
                <c:pt idx="0">
                  <c:v>平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ハウス二十世紀【終了】!$M$35:$V$35</c:f>
              <c:numCache>
                <c:formatCode>_ * #,##0.0_ ;_ * \-#,##0.0_ ;_ * "-"?_ ;_ @_ </c:formatCode>
                <c:ptCount val="10"/>
                <c:pt idx="0">
                  <c:v>6.1999999999999993</c:v>
                </c:pt>
                <c:pt idx="1">
                  <c:v>6.7000000000000028</c:v>
                </c:pt>
                <c:pt idx="2">
                  <c:v>5.5</c:v>
                </c:pt>
                <c:pt idx="3">
                  <c:v>6.3999999999999986</c:v>
                </c:pt>
                <c:pt idx="4">
                  <c:v>9.3999999999999986</c:v>
                </c:pt>
                <c:pt idx="5">
                  <c:v>10.200000000000003</c:v>
                </c:pt>
                <c:pt idx="6">
                  <c:v>9.0999999999999943</c:v>
                </c:pt>
                <c:pt idx="7">
                  <c:v>7.7999999999999972</c:v>
                </c:pt>
                <c:pt idx="8">
                  <c:v>6.8000000000000114</c:v>
                </c:pt>
                <c:pt idx="9">
                  <c:v>5.6999999999999886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84-47CF-992C-2D117EF8D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65856"/>
        <c:axId val="126667776"/>
      </c:lineChart>
      <c:catAx>
        <c:axId val="126665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67776"/>
        <c:crosses val="autoZero"/>
        <c:auto val="0"/>
        <c:lblAlgn val="ctr"/>
        <c:lblOffset val="100"/>
        <c:noMultiLvlLbl val="0"/>
      </c:catAx>
      <c:valAx>
        <c:axId val="1266677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058404356914016E-2"/>
              <c:y val="0.3421310773779908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6585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722321206213615"/>
          <c:y val="8.8759237213728553E-2"/>
          <c:w val="0.20848517164507249"/>
          <c:h val="9.49515655950919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2</xdr:row>
      <xdr:rowOff>47625</xdr:rowOff>
    </xdr:from>
    <xdr:to>
      <xdr:col>20</xdr:col>
      <xdr:colOff>600075</xdr:colOff>
      <xdr:row>28</xdr:row>
      <xdr:rowOff>180975</xdr:rowOff>
    </xdr:to>
    <xdr:graphicFrame macro="">
      <xdr:nvGraphicFramePr>
        <xdr:cNvPr id="17173879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2</xdr:row>
      <xdr:rowOff>47625</xdr:rowOff>
    </xdr:from>
    <xdr:to>
      <xdr:col>20</xdr:col>
      <xdr:colOff>600075</xdr:colOff>
      <xdr:row>28</xdr:row>
      <xdr:rowOff>180975</xdr:rowOff>
    </xdr:to>
    <xdr:graphicFrame macro="">
      <xdr:nvGraphicFramePr>
        <xdr:cNvPr id="1717388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/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$M$22:$X$32" spid="_x0000_s1720593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BD55"/>
  <sheetViews>
    <sheetView showGridLines="0" showZeros="0" tabSelected="1" view="pageBreakPreview" zoomScale="85" zoomScaleNormal="85" zoomScaleSheetLayoutView="85" workbookViewId="0">
      <selection activeCell="F40" sqref="F40"/>
    </sheetView>
  </sheetViews>
  <sheetFormatPr defaultRowHeight="13.5"/>
  <cols>
    <col min="1" max="1" width="1.375" style="73" customWidth="1"/>
    <col min="2" max="6" width="12.625" style="73" customWidth="1"/>
    <col min="7" max="7" width="15.625" style="73" customWidth="1"/>
    <col min="8" max="8" width="0.75" style="73" customWidth="1"/>
    <col min="9" max="9" width="6.125" style="73" customWidth="1"/>
    <col min="10" max="10" width="7.125" style="73" customWidth="1"/>
    <col min="11" max="21" width="6.875" style="73" customWidth="1"/>
    <col min="22" max="23" width="0.75" style="73" customWidth="1"/>
    <col min="24" max="24" width="6.875" style="73" customWidth="1"/>
    <col min="25" max="37" width="6.625" style="73" customWidth="1"/>
    <col min="38" max="38" width="0.75" style="73" customWidth="1"/>
    <col min="39" max="39" width="9" style="73" customWidth="1"/>
    <col min="40" max="40" width="13" style="73" customWidth="1"/>
    <col min="41" max="53" width="12.625" style="73" customWidth="1"/>
    <col min="54" max="54" width="16" style="73" bestFit="1" customWidth="1"/>
    <col min="55" max="16384" width="9" style="73"/>
  </cols>
  <sheetData>
    <row r="1" spans="2:56" ht="17.100000000000001" customHeight="1">
      <c r="B1" s="246" t="s">
        <v>127</v>
      </c>
      <c r="C1" s="246"/>
      <c r="D1" s="246"/>
      <c r="E1" s="246"/>
      <c r="F1" s="246"/>
      <c r="G1" s="246"/>
      <c r="BC1" s="154"/>
      <c r="BD1" s="80"/>
    </row>
    <row r="2" spans="2:56" ht="17.100000000000001" customHeight="1">
      <c r="B2" s="117"/>
      <c r="C2" s="117"/>
      <c r="F2" s="240"/>
      <c r="G2" s="117"/>
      <c r="AM2" s="118"/>
      <c r="AN2" s="119"/>
      <c r="AO2" s="236" t="s">
        <v>0</v>
      </c>
      <c r="AP2" s="236" t="s">
        <v>124</v>
      </c>
      <c r="AQ2" s="236" t="s">
        <v>2</v>
      </c>
      <c r="AR2" s="236" t="s">
        <v>3</v>
      </c>
      <c r="AS2" s="236" t="s">
        <v>4</v>
      </c>
      <c r="AT2" s="236" t="s">
        <v>5</v>
      </c>
      <c r="AU2" s="236" t="s">
        <v>6</v>
      </c>
      <c r="AV2" s="236" t="s">
        <v>7</v>
      </c>
      <c r="AW2" s="223" t="s">
        <v>8</v>
      </c>
      <c r="AX2" s="236" t="s">
        <v>9</v>
      </c>
      <c r="AY2" s="236" t="s">
        <v>10</v>
      </c>
      <c r="AZ2" s="244" t="s">
        <v>11</v>
      </c>
      <c r="BA2" s="239" t="s">
        <v>126</v>
      </c>
      <c r="BB2" s="132" t="s">
        <v>13</v>
      </c>
      <c r="BC2" s="154"/>
      <c r="BD2" s="80"/>
    </row>
    <row r="3" spans="2:56" ht="17.100000000000001" customHeight="1">
      <c r="B3" s="118"/>
      <c r="C3" s="119"/>
      <c r="D3" s="245" t="s">
        <v>10</v>
      </c>
      <c r="E3" s="245" t="s">
        <v>11</v>
      </c>
      <c r="F3" s="245" t="s">
        <v>126</v>
      </c>
      <c r="G3" s="132" t="s">
        <v>13</v>
      </c>
      <c r="H3" s="117"/>
      <c r="I3" s="117"/>
      <c r="AM3" s="120"/>
      <c r="AN3" s="121"/>
      <c r="AO3" s="237" t="s">
        <v>15</v>
      </c>
      <c r="AP3" s="237" t="s">
        <v>15</v>
      </c>
      <c r="AQ3" s="237" t="s">
        <v>15</v>
      </c>
      <c r="AR3" s="237" t="s">
        <v>15</v>
      </c>
      <c r="AS3" s="237" t="s">
        <v>15</v>
      </c>
      <c r="AT3" s="237" t="s">
        <v>15</v>
      </c>
      <c r="AU3" s="237" t="s">
        <v>15</v>
      </c>
      <c r="AV3" s="237" t="s">
        <v>15</v>
      </c>
      <c r="AW3" s="237" t="s">
        <v>15</v>
      </c>
      <c r="AX3" s="237" t="s">
        <v>15</v>
      </c>
      <c r="AY3" s="237" t="s">
        <v>15</v>
      </c>
      <c r="AZ3" s="237" t="s">
        <v>15</v>
      </c>
      <c r="BA3" s="237" t="s">
        <v>15</v>
      </c>
      <c r="BB3" s="84" t="s">
        <v>16</v>
      </c>
      <c r="BC3" s="154"/>
      <c r="BD3" s="80"/>
    </row>
    <row r="4" spans="2:56" ht="17.100000000000001" customHeight="1">
      <c r="B4" s="120"/>
      <c r="C4" s="121"/>
      <c r="D4" s="237" t="s">
        <v>15</v>
      </c>
      <c r="E4" s="237" t="s">
        <v>15</v>
      </c>
      <c r="F4" s="237" t="s">
        <v>15</v>
      </c>
      <c r="G4" s="84" t="s">
        <v>16</v>
      </c>
      <c r="H4" s="117"/>
      <c r="I4" s="117"/>
      <c r="AM4" s="77"/>
      <c r="AN4" s="157" t="s">
        <v>17</v>
      </c>
      <c r="AO4" s="233">
        <v>25.1</v>
      </c>
      <c r="AP4" s="122">
        <v>29.8</v>
      </c>
      <c r="AQ4" s="122">
        <v>32.9</v>
      </c>
      <c r="AR4" s="122">
        <v>38.700000000000003</v>
      </c>
      <c r="AS4" s="122">
        <v>43.9</v>
      </c>
      <c r="AT4" s="122">
        <v>51.6</v>
      </c>
      <c r="AU4" s="122">
        <v>60.6</v>
      </c>
      <c r="AV4" s="122">
        <v>67.7</v>
      </c>
      <c r="AW4" s="122">
        <v>73.400000000000006</v>
      </c>
      <c r="AX4" s="122">
        <v>78.900000000000006</v>
      </c>
      <c r="AY4" s="122">
        <v>84.3</v>
      </c>
      <c r="AZ4" s="122">
        <v>87.9</v>
      </c>
      <c r="BA4" s="122">
        <v>94.2</v>
      </c>
      <c r="BB4" s="228">
        <v>45018</v>
      </c>
      <c r="BC4" s="154"/>
      <c r="BD4" s="80"/>
    </row>
    <row r="5" spans="2:56" ht="17.100000000000001" customHeight="1">
      <c r="B5" s="77"/>
      <c r="C5" s="157" t="s">
        <v>17</v>
      </c>
      <c r="D5" s="122">
        <v>84.3</v>
      </c>
      <c r="E5" s="122">
        <v>87.9</v>
      </c>
      <c r="F5" s="122">
        <v>94.2</v>
      </c>
      <c r="G5" s="228">
        <v>45018</v>
      </c>
      <c r="H5" s="117"/>
      <c r="I5" s="117"/>
      <c r="AM5" s="77"/>
      <c r="AN5" s="158" t="s">
        <v>19</v>
      </c>
      <c r="AO5" s="233">
        <v>22.4</v>
      </c>
      <c r="AP5" s="122">
        <v>27.7</v>
      </c>
      <c r="AQ5" s="122">
        <v>33.1</v>
      </c>
      <c r="AR5" s="122">
        <v>37.1</v>
      </c>
      <c r="AS5" s="122">
        <v>41.6</v>
      </c>
      <c r="AT5" s="122">
        <v>46.9</v>
      </c>
      <c r="AU5" s="122">
        <v>55.5</v>
      </c>
      <c r="AV5" s="122">
        <v>65.400000000000006</v>
      </c>
      <c r="AW5" s="122">
        <v>73.3</v>
      </c>
      <c r="AX5" s="122">
        <v>79.3</v>
      </c>
      <c r="AY5" s="122">
        <v>86.1</v>
      </c>
      <c r="AZ5" s="122">
        <v>90.9</v>
      </c>
      <c r="BA5" s="122">
        <v>99.1</v>
      </c>
      <c r="BB5" s="227">
        <v>44662</v>
      </c>
      <c r="BC5" s="154"/>
      <c r="BD5" s="80"/>
    </row>
    <row r="6" spans="2:56" ht="17.100000000000001" customHeight="1">
      <c r="B6" s="77"/>
      <c r="C6" s="158" t="s">
        <v>19</v>
      </c>
      <c r="D6" s="122">
        <v>86.1</v>
      </c>
      <c r="E6" s="122">
        <v>90.9</v>
      </c>
      <c r="F6" s="122">
        <v>99.1</v>
      </c>
      <c r="G6" s="227">
        <v>44662</v>
      </c>
      <c r="H6" s="117"/>
      <c r="I6" s="117"/>
      <c r="AM6" s="159" t="s">
        <v>20</v>
      </c>
      <c r="AN6" s="160" t="s">
        <v>21</v>
      </c>
      <c r="AO6" s="243">
        <v>21.2</v>
      </c>
      <c r="AP6" s="243">
        <v>27</v>
      </c>
      <c r="AQ6" s="243">
        <v>31.7</v>
      </c>
      <c r="AR6" s="243">
        <v>35.6</v>
      </c>
      <c r="AS6" s="243">
        <v>40.200000000000003</v>
      </c>
      <c r="AT6" s="243">
        <v>47.1</v>
      </c>
      <c r="AU6" s="243">
        <v>56.3</v>
      </c>
      <c r="AV6" s="243">
        <v>65.099999999999994</v>
      </c>
      <c r="AW6" s="243">
        <v>74</v>
      </c>
      <c r="AX6" s="243">
        <v>80</v>
      </c>
      <c r="AY6" s="243">
        <v>85.7</v>
      </c>
      <c r="AZ6" s="243">
        <v>90.2</v>
      </c>
      <c r="BA6" s="243">
        <v>97.2</v>
      </c>
      <c r="BB6" s="82">
        <v>44297</v>
      </c>
      <c r="BC6" s="154"/>
      <c r="BD6" s="80"/>
    </row>
    <row r="7" spans="2:56" ht="17.100000000000001" customHeight="1">
      <c r="B7" s="159" t="s">
        <v>20</v>
      </c>
      <c r="C7" s="160" t="s">
        <v>21</v>
      </c>
      <c r="D7" s="243">
        <v>85.7</v>
      </c>
      <c r="E7" s="243">
        <v>90.2</v>
      </c>
      <c r="F7" s="243">
        <v>97.2</v>
      </c>
      <c r="G7" s="82">
        <v>44297</v>
      </c>
      <c r="H7" s="117"/>
      <c r="I7" s="117"/>
      <c r="AM7" s="77"/>
      <c r="AN7" s="83" t="s">
        <v>22</v>
      </c>
      <c r="AO7" s="222">
        <f t="shared" ref="AO7:AZ7" si="0">ROUND(AO4/AO5*100,0)</f>
        <v>112</v>
      </c>
      <c r="AP7" s="222">
        <f t="shared" si="0"/>
        <v>108</v>
      </c>
      <c r="AQ7" s="222">
        <f t="shared" si="0"/>
        <v>99</v>
      </c>
      <c r="AR7" s="222">
        <f t="shared" si="0"/>
        <v>104</v>
      </c>
      <c r="AS7" s="222">
        <f t="shared" si="0"/>
        <v>106</v>
      </c>
      <c r="AT7" s="222">
        <f t="shared" si="0"/>
        <v>110</v>
      </c>
      <c r="AU7" s="222">
        <f t="shared" si="0"/>
        <v>109</v>
      </c>
      <c r="AV7" s="222">
        <f t="shared" si="0"/>
        <v>104</v>
      </c>
      <c r="AW7" s="222">
        <f t="shared" si="0"/>
        <v>100</v>
      </c>
      <c r="AX7" s="222">
        <f t="shared" si="0"/>
        <v>99</v>
      </c>
      <c r="AY7" s="222">
        <f t="shared" si="0"/>
        <v>98</v>
      </c>
      <c r="AZ7" s="222">
        <f t="shared" si="0"/>
        <v>97</v>
      </c>
      <c r="BA7" s="222">
        <f>ROUND(BA4/BA5*100,0)</f>
        <v>95</v>
      </c>
      <c r="BB7" s="83"/>
      <c r="BC7" s="154"/>
      <c r="BD7" s="80"/>
    </row>
    <row r="8" spans="2:56" ht="17.100000000000001" customHeight="1">
      <c r="B8" s="77"/>
      <c r="C8" s="83" t="s">
        <v>22</v>
      </c>
      <c r="D8" s="222">
        <f t="shared" ref="D8:E8" si="1">ROUND(D5/D6*100,0)</f>
        <v>98</v>
      </c>
      <c r="E8" s="222">
        <f t="shared" si="1"/>
        <v>97</v>
      </c>
      <c r="F8" s="222">
        <f>ROUND(F5/F6*100,0)</f>
        <v>95</v>
      </c>
      <c r="G8" s="83"/>
      <c r="H8" s="117"/>
      <c r="I8" s="117"/>
      <c r="AM8" s="124"/>
      <c r="AN8" s="123" t="s">
        <v>23</v>
      </c>
      <c r="AO8" s="93">
        <f t="shared" ref="AO8:AZ8" si="2">ROUND(AO4/AO6*100,0)</f>
        <v>118</v>
      </c>
      <c r="AP8" s="93">
        <f t="shared" si="2"/>
        <v>110</v>
      </c>
      <c r="AQ8" s="93">
        <f t="shared" si="2"/>
        <v>104</v>
      </c>
      <c r="AR8" s="93">
        <f t="shared" si="2"/>
        <v>109</v>
      </c>
      <c r="AS8" s="93">
        <f t="shared" si="2"/>
        <v>109</v>
      </c>
      <c r="AT8" s="93">
        <f t="shared" si="2"/>
        <v>110</v>
      </c>
      <c r="AU8" s="93">
        <f t="shared" si="2"/>
        <v>108</v>
      </c>
      <c r="AV8" s="93">
        <f t="shared" si="2"/>
        <v>104</v>
      </c>
      <c r="AW8" s="93">
        <f t="shared" si="2"/>
        <v>99</v>
      </c>
      <c r="AX8" s="93">
        <f t="shared" si="2"/>
        <v>99</v>
      </c>
      <c r="AY8" s="93">
        <f t="shared" si="2"/>
        <v>98</v>
      </c>
      <c r="AZ8" s="93">
        <f t="shared" si="2"/>
        <v>97</v>
      </c>
      <c r="BA8" s="93">
        <f>ROUND(BA4/BA6*100,0)</f>
        <v>97</v>
      </c>
      <c r="BB8" s="123"/>
      <c r="BC8" s="154"/>
      <c r="BD8" s="80"/>
    </row>
    <row r="9" spans="2:56" ht="16.5" customHeight="1">
      <c r="B9" s="124"/>
      <c r="C9" s="123" t="s">
        <v>23</v>
      </c>
      <c r="D9" s="93">
        <f t="shared" ref="D9:E9" si="3">ROUND(D5/D7*100,0)</f>
        <v>98</v>
      </c>
      <c r="E9" s="93">
        <f t="shared" si="3"/>
        <v>97</v>
      </c>
      <c r="F9" s="93">
        <f>ROUND(F5/F7*100,0)</f>
        <v>97</v>
      </c>
      <c r="G9" s="123"/>
      <c r="H9" s="117"/>
      <c r="I9" s="117"/>
      <c r="AM9" s="77"/>
      <c r="AN9" s="157" t="s">
        <v>17</v>
      </c>
      <c r="AO9" s="126">
        <v>22.6</v>
      </c>
      <c r="AP9" s="126">
        <v>29.4</v>
      </c>
      <c r="AQ9" s="126">
        <v>34.5</v>
      </c>
      <c r="AR9" s="126">
        <v>38.6</v>
      </c>
      <c r="AS9" s="126">
        <v>43.2</v>
      </c>
      <c r="AT9" s="126">
        <v>50.2</v>
      </c>
      <c r="AU9" s="126">
        <v>58.9</v>
      </c>
      <c r="AV9" s="126">
        <v>66.3</v>
      </c>
      <c r="AW9" s="126">
        <v>75.5</v>
      </c>
      <c r="AX9" s="126">
        <v>82.3</v>
      </c>
      <c r="AY9" s="126">
        <v>88.7</v>
      </c>
      <c r="AZ9" s="126">
        <v>92.7</v>
      </c>
      <c r="BA9" s="126">
        <v>95</v>
      </c>
      <c r="BB9" s="133">
        <v>45025</v>
      </c>
      <c r="BC9" s="154"/>
      <c r="BD9" s="80"/>
    </row>
    <row r="10" spans="2:56" ht="17.100000000000001" customHeight="1">
      <c r="B10" s="77"/>
      <c r="C10" s="157" t="s">
        <v>17</v>
      </c>
      <c r="D10" s="126">
        <v>88.7</v>
      </c>
      <c r="E10" s="126">
        <v>92.7</v>
      </c>
      <c r="F10" s="126">
        <v>95</v>
      </c>
      <c r="G10" s="133">
        <v>45025</v>
      </c>
      <c r="H10" s="117"/>
      <c r="I10" s="117"/>
      <c r="AM10" s="77"/>
      <c r="AN10" s="158" t="s">
        <v>19</v>
      </c>
      <c r="AO10" s="241">
        <v>19.8</v>
      </c>
      <c r="AP10" s="241">
        <v>27.1</v>
      </c>
      <c r="AQ10" s="241">
        <v>33.5</v>
      </c>
      <c r="AR10" s="241">
        <v>37.299999999999997</v>
      </c>
      <c r="AS10" s="241">
        <v>41.7</v>
      </c>
      <c r="AT10" s="241">
        <v>46.9</v>
      </c>
      <c r="AU10" s="241">
        <v>54.8</v>
      </c>
      <c r="AV10" s="241">
        <v>66.3</v>
      </c>
      <c r="AW10" s="241">
        <v>75</v>
      </c>
      <c r="AX10" s="241">
        <v>83.5</v>
      </c>
      <c r="AY10" s="241">
        <v>90.8</v>
      </c>
      <c r="AZ10" s="241">
        <v>95.9</v>
      </c>
      <c r="BA10" s="241">
        <v>101.9</v>
      </c>
      <c r="BB10" s="227">
        <v>44668</v>
      </c>
      <c r="BC10" s="154"/>
      <c r="BD10" s="80"/>
    </row>
    <row r="11" spans="2:56" ht="17.100000000000001" customHeight="1">
      <c r="B11" s="77"/>
      <c r="C11" s="158" t="s">
        <v>19</v>
      </c>
      <c r="D11" s="241">
        <v>90.8</v>
      </c>
      <c r="E11" s="241">
        <v>95.9</v>
      </c>
      <c r="F11" s="241">
        <v>101.9</v>
      </c>
      <c r="G11" s="227">
        <v>44668</v>
      </c>
      <c r="H11" s="117"/>
      <c r="I11" s="117"/>
      <c r="AM11" s="159" t="s">
        <v>24</v>
      </c>
      <c r="AN11" s="160" t="s">
        <v>21</v>
      </c>
      <c r="AO11" s="243">
        <v>19.100000000000001</v>
      </c>
      <c r="AP11" s="243">
        <v>26.1</v>
      </c>
      <c r="AQ11" s="243">
        <v>31.4</v>
      </c>
      <c r="AR11" s="243">
        <v>35.299999999999997</v>
      </c>
      <c r="AS11" s="243">
        <v>39.6</v>
      </c>
      <c r="AT11" s="243">
        <v>45.7</v>
      </c>
      <c r="AU11" s="243">
        <v>54.1</v>
      </c>
      <c r="AV11" s="243">
        <v>62.9</v>
      </c>
      <c r="AW11" s="243">
        <v>71.2</v>
      </c>
      <c r="AX11" s="243">
        <v>78.900000000000006</v>
      </c>
      <c r="AY11" s="243">
        <v>85.7</v>
      </c>
      <c r="AZ11" s="243">
        <v>90.6</v>
      </c>
      <c r="BA11" s="243">
        <v>96.6</v>
      </c>
      <c r="BB11" s="82">
        <v>44303</v>
      </c>
      <c r="BC11" s="154"/>
      <c r="BD11" s="80"/>
    </row>
    <row r="12" spans="2:56" ht="17.100000000000001" customHeight="1">
      <c r="B12" s="159" t="s">
        <v>24</v>
      </c>
      <c r="C12" s="160" t="s">
        <v>21</v>
      </c>
      <c r="D12" s="243">
        <v>85.7</v>
      </c>
      <c r="E12" s="243">
        <v>90.6</v>
      </c>
      <c r="F12" s="243">
        <v>96.6</v>
      </c>
      <c r="G12" s="82">
        <v>44303</v>
      </c>
      <c r="H12" s="117"/>
      <c r="I12" s="117"/>
      <c r="AM12" s="77"/>
      <c r="AN12" s="125" t="s">
        <v>22</v>
      </c>
      <c r="AO12" s="221">
        <f t="shared" ref="AO12:AZ12" si="4">ROUND(AO9/AO10*100,0)</f>
        <v>114</v>
      </c>
      <c r="AP12" s="221">
        <f t="shared" si="4"/>
        <v>108</v>
      </c>
      <c r="AQ12" s="221">
        <f t="shared" si="4"/>
        <v>103</v>
      </c>
      <c r="AR12" s="221">
        <f t="shared" si="4"/>
        <v>103</v>
      </c>
      <c r="AS12" s="221">
        <f t="shared" si="4"/>
        <v>104</v>
      </c>
      <c r="AT12" s="221">
        <f t="shared" si="4"/>
        <v>107</v>
      </c>
      <c r="AU12" s="221">
        <f t="shared" si="4"/>
        <v>107</v>
      </c>
      <c r="AV12" s="221">
        <f t="shared" si="4"/>
        <v>100</v>
      </c>
      <c r="AW12" s="221">
        <f t="shared" si="4"/>
        <v>101</v>
      </c>
      <c r="AX12" s="221">
        <f t="shared" si="4"/>
        <v>99</v>
      </c>
      <c r="AY12" s="221">
        <f t="shared" si="4"/>
        <v>98</v>
      </c>
      <c r="AZ12" s="221">
        <f t="shared" si="4"/>
        <v>97</v>
      </c>
      <c r="BA12" s="221">
        <f>ROUND(BA9/BA10*100,0)</f>
        <v>93</v>
      </c>
      <c r="BB12" s="83"/>
      <c r="BC12" s="154"/>
      <c r="BD12" s="80"/>
    </row>
    <row r="13" spans="2:56" ht="17.100000000000001" customHeight="1">
      <c r="B13" s="77"/>
      <c r="C13" s="125" t="s">
        <v>22</v>
      </c>
      <c r="D13" s="221">
        <f t="shared" ref="D13:E13" si="5">ROUND(D10/D11*100,0)</f>
        <v>98</v>
      </c>
      <c r="E13" s="221">
        <f t="shared" si="5"/>
        <v>97</v>
      </c>
      <c r="F13" s="221">
        <f>ROUND(F10/F11*100,0)</f>
        <v>93</v>
      </c>
      <c r="G13" s="83"/>
      <c r="H13" s="117"/>
      <c r="I13" s="117"/>
      <c r="AM13" s="124"/>
      <c r="AN13" s="123" t="s">
        <v>23</v>
      </c>
      <c r="AO13" s="94">
        <f t="shared" ref="AO13:AZ13" si="6">ROUND(AO9/AO11*100,0)</f>
        <v>118</v>
      </c>
      <c r="AP13" s="94">
        <f t="shared" si="6"/>
        <v>113</v>
      </c>
      <c r="AQ13" s="94">
        <f t="shared" si="6"/>
        <v>110</v>
      </c>
      <c r="AR13" s="94">
        <f t="shared" si="6"/>
        <v>109</v>
      </c>
      <c r="AS13" s="94">
        <f t="shared" si="6"/>
        <v>109</v>
      </c>
      <c r="AT13" s="94">
        <f t="shared" si="6"/>
        <v>110</v>
      </c>
      <c r="AU13" s="94">
        <f t="shared" si="6"/>
        <v>109</v>
      </c>
      <c r="AV13" s="94">
        <f t="shared" si="6"/>
        <v>105</v>
      </c>
      <c r="AW13" s="94">
        <f t="shared" si="6"/>
        <v>106</v>
      </c>
      <c r="AX13" s="94">
        <f t="shared" si="6"/>
        <v>104</v>
      </c>
      <c r="AY13" s="94">
        <f t="shared" si="6"/>
        <v>104</v>
      </c>
      <c r="AZ13" s="94">
        <f t="shared" si="6"/>
        <v>102</v>
      </c>
      <c r="BA13" s="94">
        <f>ROUND(BA9/BA11*100,0)</f>
        <v>98</v>
      </c>
      <c r="BB13" s="123"/>
      <c r="BC13" s="154"/>
      <c r="BD13" s="80"/>
    </row>
    <row r="14" spans="2:56" ht="17.100000000000001" customHeight="1">
      <c r="B14" s="124"/>
      <c r="C14" s="123" t="s">
        <v>23</v>
      </c>
      <c r="D14" s="94">
        <f t="shared" ref="D14:E14" si="7">ROUND(D10/D12*100,0)</f>
        <v>104</v>
      </c>
      <c r="E14" s="94">
        <f t="shared" si="7"/>
        <v>102</v>
      </c>
      <c r="F14" s="94">
        <f>ROUND(F10/F12*100,0)</f>
        <v>98</v>
      </c>
      <c r="G14" s="123"/>
      <c r="H14" s="117"/>
      <c r="I14" s="117"/>
      <c r="AM14" s="77"/>
      <c r="AN14" s="157" t="s">
        <v>17</v>
      </c>
      <c r="AO14" s="126">
        <v>27.5</v>
      </c>
      <c r="AP14" s="126">
        <v>33</v>
      </c>
      <c r="AQ14" s="126">
        <v>37.799999999999997</v>
      </c>
      <c r="AR14" s="126">
        <v>42.7</v>
      </c>
      <c r="AS14" s="126">
        <v>49.4</v>
      </c>
      <c r="AT14" s="126">
        <v>59.3</v>
      </c>
      <c r="AU14" s="126">
        <v>68.400000000000006</v>
      </c>
      <c r="AV14" s="126">
        <v>76.5</v>
      </c>
      <c r="AW14" s="126">
        <v>84.1</v>
      </c>
      <c r="AX14" s="126">
        <v>90.3</v>
      </c>
      <c r="AY14" s="126">
        <v>94.8</v>
      </c>
      <c r="AZ14" s="126">
        <v>98.7</v>
      </c>
      <c r="BA14" s="126">
        <v>102.3</v>
      </c>
      <c r="BB14" s="133">
        <v>45017</v>
      </c>
      <c r="BC14" s="154"/>
      <c r="BD14" s="80"/>
    </row>
    <row r="15" spans="2:56" ht="17.100000000000001" customHeight="1">
      <c r="B15" s="77"/>
      <c r="C15" s="157" t="s">
        <v>17</v>
      </c>
      <c r="D15" s="126">
        <v>94.8</v>
      </c>
      <c r="E15" s="126">
        <v>98.7</v>
      </c>
      <c r="F15" s="126">
        <v>102.3</v>
      </c>
      <c r="G15" s="133">
        <v>45017</v>
      </c>
      <c r="H15" s="117"/>
      <c r="I15" s="117"/>
      <c r="AM15" s="77"/>
      <c r="AN15" s="158" t="s">
        <v>19</v>
      </c>
      <c r="AO15" s="241">
        <v>25.5</v>
      </c>
      <c r="AP15" s="241">
        <v>31.3</v>
      </c>
      <c r="AQ15" s="241">
        <v>35.799999999999997</v>
      </c>
      <c r="AR15" s="241">
        <v>40.4</v>
      </c>
      <c r="AS15" s="241">
        <v>46</v>
      </c>
      <c r="AT15" s="241">
        <v>53.6</v>
      </c>
      <c r="AU15" s="241">
        <v>63.7</v>
      </c>
      <c r="AV15" s="241">
        <v>75.599999999999994</v>
      </c>
      <c r="AW15" s="241">
        <v>83.5</v>
      </c>
      <c r="AX15" s="241">
        <v>91.6</v>
      </c>
      <c r="AY15" s="241">
        <v>98.2</v>
      </c>
      <c r="AZ15" s="241">
        <v>103.2</v>
      </c>
      <c r="BA15" s="241">
        <v>107.6</v>
      </c>
      <c r="BB15" s="227">
        <v>44661</v>
      </c>
      <c r="BC15" s="154"/>
      <c r="BD15" s="80"/>
    </row>
    <row r="16" spans="2:56" ht="17.100000000000001" customHeight="1">
      <c r="B16" s="77"/>
      <c r="C16" s="158" t="s">
        <v>19</v>
      </c>
      <c r="D16" s="241">
        <v>98.2</v>
      </c>
      <c r="E16" s="241">
        <v>103.2</v>
      </c>
      <c r="F16" s="241">
        <v>107.6</v>
      </c>
      <c r="G16" s="227">
        <v>44661</v>
      </c>
      <c r="H16" s="117"/>
      <c r="I16" s="117"/>
      <c r="AM16" s="159" t="s">
        <v>25</v>
      </c>
      <c r="AN16" s="160" t="s">
        <v>21</v>
      </c>
      <c r="AO16" s="243">
        <v>23.1</v>
      </c>
      <c r="AP16" s="243">
        <v>29.5</v>
      </c>
      <c r="AQ16" s="243">
        <v>34.200000000000003</v>
      </c>
      <c r="AR16" s="243">
        <v>38.700000000000003</v>
      </c>
      <c r="AS16" s="243">
        <v>44.1</v>
      </c>
      <c r="AT16" s="243">
        <v>52</v>
      </c>
      <c r="AU16" s="243">
        <v>61.9</v>
      </c>
      <c r="AV16" s="243">
        <v>71.5</v>
      </c>
      <c r="AW16" s="243">
        <v>80.2</v>
      </c>
      <c r="AX16" s="243">
        <v>88</v>
      </c>
      <c r="AY16" s="243">
        <v>94.6</v>
      </c>
      <c r="AZ16" s="243">
        <v>99.6</v>
      </c>
      <c r="BA16" s="243">
        <v>103.8</v>
      </c>
      <c r="BB16" s="133">
        <v>44296</v>
      </c>
      <c r="BC16" s="154"/>
      <c r="BD16" s="80"/>
    </row>
    <row r="17" spans="2:56" ht="17.100000000000001" customHeight="1">
      <c r="B17" s="159" t="s">
        <v>25</v>
      </c>
      <c r="C17" s="160" t="s">
        <v>21</v>
      </c>
      <c r="D17" s="243">
        <v>94.6</v>
      </c>
      <c r="E17" s="243">
        <v>99.6</v>
      </c>
      <c r="F17" s="243">
        <v>103.8</v>
      </c>
      <c r="G17" s="133">
        <v>44296</v>
      </c>
      <c r="H17" s="117"/>
      <c r="I17" s="117"/>
      <c r="AM17" s="77"/>
      <c r="AN17" s="83" t="s">
        <v>22</v>
      </c>
      <c r="AO17" s="221">
        <f t="shared" ref="AO17:AZ17" si="8">ROUND(AO14/AO15*100,0)</f>
        <v>108</v>
      </c>
      <c r="AP17" s="221">
        <f t="shared" si="8"/>
        <v>105</v>
      </c>
      <c r="AQ17" s="221">
        <f t="shared" si="8"/>
        <v>106</v>
      </c>
      <c r="AR17" s="221">
        <f t="shared" si="8"/>
        <v>106</v>
      </c>
      <c r="AS17" s="221">
        <f t="shared" si="8"/>
        <v>107</v>
      </c>
      <c r="AT17" s="221">
        <f t="shared" si="8"/>
        <v>111</v>
      </c>
      <c r="AU17" s="221">
        <f t="shared" si="8"/>
        <v>107</v>
      </c>
      <c r="AV17" s="221">
        <f t="shared" si="8"/>
        <v>101</v>
      </c>
      <c r="AW17" s="221">
        <f t="shared" si="8"/>
        <v>101</v>
      </c>
      <c r="AX17" s="221">
        <f t="shared" si="8"/>
        <v>99</v>
      </c>
      <c r="AY17" s="221">
        <f t="shared" si="8"/>
        <v>97</v>
      </c>
      <c r="AZ17" s="221">
        <f t="shared" si="8"/>
        <v>96</v>
      </c>
      <c r="BA17" s="221">
        <f>ROUND(BA14/BA15*100,0)</f>
        <v>95</v>
      </c>
      <c r="BB17" s="134"/>
      <c r="BC17" s="154"/>
      <c r="BD17" s="80"/>
    </row>
    <row r="18" spans="2:56" ht="17.100000000000001" customHeight="1">
      <c r="B18" s="77"/>
      <c r="C18" s="83" t="s">
        <v>22</v>
      </c>
      <c r="D18" s="221">
        <f t="shared" ref="D18:F18" si="9">ROUND(D15/D16*100,0)</f>
        <v>97</v>
      </c>
      <c r="E18" s="221">
        <f t="shared" si="9"/>
        <v>96</v>
      </c>
      <c r="F18" s="221">
        <f>ROUND(F15/F16*100,0)</f>
        <v>95</v>
      </c>
      <c r="G18" s="134"/>
      <c r="H18" s="117"/>
      <c r="I18" s="117"/>
      <c r="AM18" s="124"/>
      <c r="AN18" s="123" t="s">
        <v>23</v>
      </c>
      <c r="AO18" s="94">
        <f t="shared" ref="AO18:BA18" si="10">ROUND(AO14/AO16*100,0)</f>
        <v>119</v>
      </c>
      <c r="AP18" s="94">
        <f t="shared" si="10"/>
        <v>112</v>
      </c>
      <c r="AQ18" s="94">
        <f t="shared" si="10"/>
        <v>111</v>
      </c>
      <c r="AR18" s="94">
        <f t="shared" si="10"/>
        <v>110</v>
      </c>
      <c r="AS18" s="94">
        <f t="shared" si="10"/>
        <v>112</v>
      </c>
      <c r="AT18" s="94">
        <f t="shared" si="10"/>
        <v>114</v>
      </c>
      <c r="AU18" s="94">
        <f t="shared" si="10"/>
        <v>111</v>
      </c>
      <c r="AV18" s="94">
        <f t="shared" si="10"/>
        <v>107</v>
      </c>
      <c r="AW18" s="94">
        <f t="shared" si="10"/>
        <v>105</v>
      </c>
      <c r="AX18" s="94">
        <f t="shared" si="10"/>
        <v>103</v>
      </c>
      <c r="AY18" s="94">
        <f t="shared" si="10"/>
        <v>100</v>
      </c>
      <c r="AZ18" s="94">
        <f t="shared" si="10"/>
        <v>99</v>
      </c>
      <c r="BA18" s="94">
        <f t="shared" si="10"/>
        <v>99</v>
      </c>
      <c r="BB18" s="135"/>
      <c r="BC18" s="154"/>
      <c r="BD18" s="80"/>
    </row>
    <row r="19" spans="2:56" ht="17.100000000000001" customHeight="1">
      <c r="B19" s="124"/>
      <c r="C19" s="123" t="s">
        <v>23</v>
      </c>
      <c r="D19" s="94">
        <f t="shared" ref="D19:F19" si="11">ROUND(D15/D17*100,0)</f>
        <v>100</v>
      </c>
      <c r="E19" s="94">
        <f t="shared" si="11"/>
        <v>99</v>
      </c>
      <c r="F19" s="94">
        <f>ROUND(F15/F17*100,0)</f>
        <v>99</v>
      </c>
      <c r="G19" s="135"/>
      <c r="H19" s="117"/>
      <c r="I19" s="117"/>
      <c r="AM19" s="77"/>
      <c r="AN19" s="157" t="s">
        <v>17</v>
      </c>
      <c r="AO19" s="126">
        <v>24.2</v>
      </c>
      <c r="AP19" s="126">
        <v>30.3</v>
      </c>
      <c r="AQ19" s="126">
        <v>35.4</v>
      </c>
      <c r="AR19" s="126">
        <v>39.200000000000003</v>
      </c>
      <c r="AS19" s="126">
        <v>44.6</v>
      </c>
      <c r="AT19" s="126">
        <v>53.2</v>
      </c>
      <c r="AU19" s="126">
        <v>63.8</v>
      </c>
      <c r="AV19" s="126">
        <v>71.8</v>
      </c>
      <c r="AW19" s="126">
        <v>78.900000000000006</v>
      </c>
      <c r="AX19" s="126">
        <v>85.8</v>
      </c>
      <c r="AY19" s="126">
        <v>91</v>
      </c>
      <c r="AZ19" s="126">
        <v>95.2</v>
      </c>
      <c r="BA19" s="126">
        <v>100.5</v>
      </c>
      <c r="BB19" s="133">
        <v>45020</v>
      </c>
      <c r="BC19" s="154"/>
      <c r="BD19" s="80"/>
    </row>
    <row r="20" spans="2:56" ht="17.100000000000001" customHeight="1">
      <c r="B20" s="77"/>
      <c r="C20" s="157" t="s">
        <v>17</v>
      </c>
      <c r="D20" s="126">
        <v>91</v>
      </c>
      <c r="E20" s="126">
        <v>95.2</v>
      </c>
      <c r="F20" s="126">
        <v>100.5</v>
      </c>
      <c r="G20" s="133">
        <v>45020</v>
      </c>
      <c r="H20" s="117"/>
      <c r="I20" s="117"/>
      <c r="AM20" s="77"/>
      <c r="AN20" s="158" t="s">
        <v>19</v>
      </c>
      <c r="AO20" s="241">
        <v>22.2</v>
      </c>
      <c r="AP20" s="241">
        <v>28.3</v>
      </c>
      <c r="AQ20" s="241">
        <v>33.799999999999997</v>
      </c>
      <c r="AR20" s="241">
        <v>37.6</v>
      </c>
      <c r="AS20" s="241">
        <v>42.1</v>
      </c>
      <c r="AT20" s="241">
        <v>47.3</v>
      </c>
      <c r="AU20" s="241">
        <v>55.9</v>
      </c>
      <c r="AV20" s="241">
        <v>66.7</v>
      </c>
      <c r="AW20" s="241">
        <v>75.099999999999994</v>
      </c>
      <c r="AX20" s="241">
        <v>82.4</v>
      </c>
      <c r="AY20" s="241">
        <v>88.8</v>
      </c>
      <c r="AZ20" s="241">
        <v>93.1</v>
      </c>
      <c r="BA20" s="241">
        <v>99.6</v>
      </c>
      <c r="BB20" s="227">
        <v>44663</v>
      </c>
      <c r="BC20" s="154"/>
      <c r="BD20" s="80"/>
    </row>
    <row r="21" spans="2:56" ht="17.100000000000001" customHeight="1">
      <c r="B21" s="77"/>
      <c r="C21" s="158" t="s">
        <v>19</v>
      </c>
      <c r="D21" s="241">
        <v>88.8</v>
      </c>
      <c r="E21" s="241">
        <v>93.1</v>
      </c>
      <c r="F21" s="241">
        <v>99.6</v>
      </c>
      <c r="G21" s="227">
        <v>44663</v>
      </c>
      <c r="H21" s="117"/>
      <c r="I21" s="117"/>
      <c r="AM21" s="159" t="s">
        <v>116</v>
      </c>
      <c r="AN21" s="160" t="s">
        <v>21</v>
      </c>
      <c r="AO21" s="243">
        <v>21.3</v>
      </c>
      <c r="AP21" s="243">
        <v>27.1</v>
      </c>
      <c r="AQ21" s="243">
        <v>31.9</v>
      </c>
      <c r="AR21" s="243">
        <v>35.9</v>
      </c>
      <c r="AS21" s="243">
        <v>39.799999999999997</v>
      </c>
      <c r="AT21" s="243">
        <v>46.1</v>
      </c>
      <c r="AU21" s="243">
        <v>54.7</v>
      </c>
      <c r="AV21" s="243">
        <v>64.400000000000006</v>
      </c>
      <c r="AW21" s="243">
        <v>72.7</v>
      </c>
      <c r="AX21" s="243">
        <v>80.2</v>
      </c>
      <c r="AY21" s="243">
        <v>86.2</v>
      </c>
      <c r="AZ21" s="243">
        <v>90.2</v>
      </c>
      <c r="BA21" s="243">
        <v>95.6</v>
      </c>
      <c r="BB21" s="82">
        <v>44300</v>
      </c>
      <c r="BC21" s="154"/>
      <c r="BD21" s="80"/>
    </row>
    <row r="22" spans="2:56" ht="17.100000000000001" customHeight="1">
      <c r="B22" s="159" t="s">
        <v>116</v>
      </c>
      <c r="C22" s="160" t="s">
        <v>21</v>
      </c>
      <c r="D22" s="243">
        <v>86.2</v>
      </c>
      <c r="E22" s="243">
        <v>90.2</v>
      </c>
      <c r="F22" s="243">
        <v>95.6</v>
      </c>
      <c r="G22" s="82">
        <v>44300</v>
      </c>
      <c r="H22" s="117"/>
      <c r="I22" s="117"/>
      <c r="AM22" s="77"/>
      <c r="AN22" s="83" t="s">
        <v>22</v>
      </c>
      <c r="AO22" s="221">
        <f t="shared" ref="AO22:AZ22" si="12">ROUND(AO19/AO20*100,0)</f>
        <v>109</v>
      </c>
      <c r="AP22" s="221">
        <f t="shared" si="12"/>
        <v>107</v>
      </c>
      <c r="AQ22" s="221">
        <f t="shared" si="12"/>
        <v>105</v>
      </c>
      <c r="AR22" s="221">
        <f t="shared" si="12"/>
        <v>104</v>
      </c>
      <c r="AS22" s="221">
        <f t="shared" si="12"/>
        <v>106</v>
      </c>
      <c r="AT22" s="221">
        <f t="shared" si="12"/>
        <v>112</v>
      </c>
      <c r="AU22" s="221">
        <f t="shared" si="12"/>
        <v>114</v>
      </c>
      <c r="AV22" s="221">
        <f t="shared" si="12"/>
        <v>108</v>
      </c>
      <c r="AW22" s="221">
        <f t="shared" si="12"/>
        <v>105</v>
      </c>
      <c r="AX22" s="221">
        <f t="shared" si="12"/>
        <v>104</v>
      </c>
      <c r="AY22" s="221">
        <f t="shared" si="12"/>
        <v>102</v>
      </c>
      <c r="AZ22" s="221">
        <f t="shared" si="12"/>
        <v>102</v>
      </c>
      <c r="BA22" s="221">
        <f>ROUND(BA19/BA20*100,0)</f>
        <v>101</v>
      </c>
      <c r="BB22" s="125"/>
      <c r="BC22" s="154"/>
      <c r="BD22" s="80"/>
    </row>
    <row r="23" spans="2:56" ht="17.100000000000001" customHeight="1">
      <c r="B23" s="77"/>
      <c r="C23" s="83" t="s">
        <v>22</v>
      </c>
      <c r="D23" s="221">
        <f t="shared" ref="D23:F23" si="13">ROUND(D20/D21*100,0)</f>
        <v>102</v>
      </c>
      <c r="E23" s="221">
        <f t="shared" si="13"/>
        <v>102</v>
      </c>
      <c r="F23" s="221">
        <f>ROUND(F20/F21*100,0)</f>
        <v>101</v>
      </c>
      <c r="G23" s="125"/>
      <c r="H23" s="117"/>
      <c r="I23" s="117"/>
      <c r="AM23" s="124"/>
      <c r="AN23" s="123" t="s">
        <v>23</v>
      </c>
      <c r="AO23" s="93">
        <f t="shared" ref="AO23:BA23" si="14">ROUND(AO19/AO21*100,0)</f>
        <v>114</v>
      </c>
      <c r="AP23" s="93">
        <f t="shared" si="14"/>
        <v>112</v>
      </c>
      <c r="AQ23" s="93">
        <f t="shared" si="14"/>
        <v>111</v>
      </c>
      <c r="AR23" s="93">
        <f t="shared" si="14"/>
        <v>109</v>
      </c>
      <c r="AS23" s="93">
        <f t="shared" si="14"/>
        <v>112</v>
      </c>
      <c r="AT23" s="93">
        <f t="shared" si="14"/>
        <v>115</v>
      </c>
      <c r="AU23" s="93">
        <f t="shared" si="14"/>
        <v>117</v>
      </c>
      <c r="AV23" s="93">
        <f t="shared" si="14"/>
        <v>111</v>
      </c>
      <c r="AW23" s="93">
        <f t="shared" si="14"/>
        <v>109</v>
      </c>
      <c r="AX23" s="93">
        <f t="shared" si="14"/>
        <v>107</v>
      </c>
      <c r="AY23" s="93">
        <f t="shared" si="14"/>
        <v>106</v>
      </c>
      <c r="AZ23" s="93">
        <f t="shared" si="14"/>
        <v>106</v>
      </c>
      <c r="BA23" s="93">
        <f t="shared" si="14"/>
        <v>105</v>
      </c>
      <c r="BB23" s="123"/>
      <c r="BC23" s="154"/>
      <c r="BD23" s="80"/>
    </row>
    <row r="24" spans="2:56" ht="17.100000000000001" customHeight="1">
      <c r="B24" s="84"/>
      <c r="C24" s="123" t="s">
        <v>23</v>
      </c>
      <c r="D24" s="93">
        <f t="shared" ref="D24:F24" si="15">ROUND(D20/D22*100,0)</f>
        <v>106</v>
      </c>
      <c r="E24" s="93">
        <f t="shared" si="15"/>
        <v>106</v>
      </c>
      <c r="F24" s="93">
        <f>ROUND(F20/F22*100,0)</f>
        <v>105</v>
      </c>
      <c r="G24" s="123"/>
      <c r="H24" s="117"/>
      <c r="I24" s="117"/>
      <c r="AM24" s="77"/>
      <c r="AN24" s="157" t="s">
        <v>17</v>
      </c>
      <c r="AO24" s="126">
        <v>23.3</v>
      </c>
      <c r="AP24" s="126">
        <v>28.2</v>
      </c>
      <c r="AQ24" s="126">
        <v>31.8</v>
      </c>
      <c r="AR24" s="126">
        <v>35.700000000000003</v>
      </c>
      <c r="AS24" s="126">
        <v>40.6</v>
      </c>
      <c r="AT24" s="126">
        <v>49.1</v>
      </c>
      <c r="AU24" s="126">
        <v>58.1</v>
      </c>
      <c r="AV24" s="126">
        <v>65.599999999999994</v>
      </c>
      <c r="AW24" s="126">
        <v>73.3</v>
      </c>
      <c r="AX24" s="126">
        <v>79.7</v>
      </c>
      <c r="AY24" s="126">
        <v>84.8</v>
      </c>
      <c r="AZ24" s="126">
        <v>88.3</v>
      </c>
      <c r="BA24" s="126"/>
      <c r="BB24" s="228">
        <v>45020</v>
      </c>
      <c r="BC24" s="154"/>
      <c r="BD24" s="80"/>
    </row>
    <row r="25" spans="2:56" ht="17.100000000000001" customHeight="1">
      <c r="B25" s="77"/>
      <c r="C25" s="157" t="s">
        <v>17</v>
      </c>
      <c r="D25" s="126">
        <v>84.8</v>
      </c>
      <c r="E25" s="126">
        <v>88.3</v>
      </c>
      <c r="F25" s="126"/>
      <c r="G25" s="228">
        <v>45020</v>
      </c>
      <c r="H25" s="117"/>
      <c r="I25" s="117"/>
      <c r="AM25" s="77"/>
      <c r="AN25" s="158" t="s">
        <v>19</v>
      </c>
      <c r="AO25" s="241">
        <v>22.3</v>
      </c>
      <c r="AP25" s="241">
        <v>28.1</v>
      </c>
      <c r="AQ25" s="241">
        <v>33.299999999999997</v>
      </c>
      <c r="AR25" s="241">
        <v>37.4</v>
      </c>
      <c r="AS25" s="241">
        <v>42.2</v>
      </c>
      <c r="AT25" s="241">
        <v>47.9</v>
      </c>
      <c r="AU25" s="241">
        <v>57.5</v>
      </c>
      <c r="AV25" s="241">
        <v>67.3</v>
      </c>
      <c r="AW25" s="241">
        <v>76.099999999999994</v>
      </c>
      <c r="AX25" s="241">
        <v>83.3</v>
      </c>
      <c r="AY25" s="241">
        <v>88.2</v>
      </c>
      <c r="AZ25" s="241">
        <v>94.6</v>
      </c>
      <c r="BA25" s="241">
        <v>96.7</v>
      </c>
      <c r="BB25" s="227">
        <v>44661</v>
      </c>
      <c r="BC25" s="154"/>
      <c r="BD25" s="80"/>
    </row>
    <row r="26" spans="2:56" ht="17.100000000000001" customHeight="1">
      <c r="B26" s="77"/>
      <c r="C26" s="158" t="s">
        <v>19</v>
      </c>
      <c r="D26" s="241">
        <v>88.2</v>
      </c>
      <c r="E26" s="241">
        <v>94.6</v>
      </c>
      <c r="F26" s="241">
        <v>96.7</v>
      </c>
      <c r="G26" s="227">
        <v>44661</v>
      </c>
      <c r="H26" s="117"/>
      <c r="I26" s="117"/>
      <c r="AM26" s="242" t="s">
        <v>132</v>
      </c>
      <c r="AN26" s="160" t="s">
        <v>21</v>
      </c>
      <c r="AO26" s="243">
        <v>20.9</v>
      </c>
      <c r="AP26" s="243">
        <v>26.8</v>
      </c>
      <c r="AQ26" s="243">
        <v>31.2</v>
      </c>
      <c r="AR26" s="243">
        <v>34.9</v>
      </c>
      <c r="AS26" s="243">
        <v>39.5</v>
      </c>
      <c r="AT26" s="243">
        <v>46.3</v>
      </c>
      <c r="AU26" s="243">
        <v>55.4</v>
      </c>
      <c r="AV26" s="243">
        <v>64.599999999999994</v>
      </c>
      <c r="AW26" s="243">
        <v>72.599999999999994</v>
      </c>
      <c r="AX26" s="243">
        <v>78.8</v>
      </c>
      <c r="AY26" s="243">
        <v>85.2</v>
      </c>
      <c r="AZ26" s="243">
        <v>89.5</v>
      </c>
      <c r="BA26" s="243">
        <v>93.3</v>
      </c>
      <c r="BB26" s="82">
        <v>44298</v>
      </c>
      <c r="BC26" s="154"/>
      <c r="BD26" s="80"/>
    </row>
    <row r="27" spans="2:56" ht="17.100000000000001" customHeight="1">
      <c r="B27" s="77" t="s">
        <v>132</v>
      </c>
      <c r="C27" s="160" t="s">
        <v>21</v>
      </c>
      <c r="D27" s="243">
        <v>85.2</v>
      </c>
      <c r="E27" s="243">
        <v>89.5</v>
      </c>
      <c r="F27" s="243">
        <v>93.3</v>
      </c>
      <c r="G27" s="82">
        <v>44298</v>
      </c>
      <c r="H27" s="117"/>
      <c r="I27" s="117"/>
      <c r="AM27" s="242"/>
      <c r="AN27" s="83" t="s">
        <v>22</v>
      </c>
      <c r="AO27" s="221">
        <f t="shared" ref="AO27:AZ27" si="16">ROUND(AO24/AO25*100,0)</f>
        <v>104</v>
      </c>
      <c r="AP27" s="221">
        <f t="shared" si="16"/>
        <v>100</v>
      </c>
      <c r="AQ27" s="221">
        <f t="shared" si="16"/>
        <v>95</v>
      </c>
      <c r="AR27" s="221">
        <f t="shared" si="16"/>
        <v>95</v>
      </c>
      <c r="AS27" s="221">
        <f t="shared" si="16"/>
        <v>96</v>
      </c>
      <c r="AT27" s="221">
        <f t="shared" si="16"/>
        <v>103</v>
      </c>
      <c r="AU27" s="221">
        <f t="shared" si="16"/>
        <v>101</v>
      </c>
      <c r="AV27" s="221">
        <f t="shared" si="16"/>
        <v>97</v>
      </c>
      <c r="AW27" s="221">
        <f t="shared" si="16"/>
        <v>96</v>
      </c>
      <c r="AX27" s="221">
        <f t="shared" si="16"/>
        <v>96</v>
      </c>
      <c r="AY27" s="221">
        <f t="shared" si="16"/>
        <v>96</v>
      </c>
      <c r="AZ27" s="221">
        <f t="shared" si="16"/>
        <v>93</v>
      </c>
      <c r="BA27" s="221">
        <f>ROUND(BA24/BA25*100,0)</f>
        <v>0</v>
      </c>
      <c r="BB27" s="83"/>
      <c r="BC27" s="154"/>
      <c r="BD27" s="80"/>
    </row>
    <row r="28" spans="2:56" ht="17.100000000000001" customHeight="1">
      <c r="B28" s="77"/>
      <c r="C28" s="83" t="s">
        <v>22</v>
      </c>
      <c r="D28" s="221">
        <f t="shared" ref="D28:F28" si="17">ROUND(D25/D26*100,0)</f>
        <v>96</v>
      </c>
      <c r="E28" s="221">
        <f t="shared" si="17"/>
        <v>93</v>
      </c>
      <c r="F28" s="221">
        <f>ROUND(F25/F26*100,0)</f>
        <v>0</v>
      </c>
      <c r="G28" s="83"/>
      <c r="H28" s="117"/>
      <c r="I28" s="117"/>
      <c r="AM28" s="124"/>
      <c r="AN28" s="123" t="s">
        <v>23</v>
      </c>
      <c r="AO28" s="94">
        <f t="shared" ref="AO28:BA28" si="18">ROUND(AO24/AO26*100,0)</f>
        <v>111</v>
      </c>
      <c r="AP28" s="94">
        <f t="shared" si="18"/>
        <v>105</v>
      </c>
      <c r="AQ28" s="94">
        <f t="shared" si="18"/>
        <v>102</v>
      </c>
      <c r="AR28" s="94">
        <f t="shared" si="18"/>
        <v>102</v>
      </c>
      <c r="AS28" s="94">
        <f t="shared" si="18"/>
        <v>103</v>
      </c>
      <c r="AT28" s="94">
        <f t="shared" si="18"/>
        <v>106</v>
      </c>
      <c r="AU28" s="94">
        <f t="shared" si="18"/>
        <v>105</v>
      </c>
      <c r="AV28" s="94">
        <f t="shared" si="18"/>
        <v>102</v>
      </c>
      <c r="AW28" s="94">
        <f t="shared" si="18"/>
        <v>101</v>
      </c>
      <c r="AX28" s="94">
        <f t="shared" si="18"/>
        <v>101</v>
      </c>
      <c r="AY28" s="94">
        <f t="shared" si="18"/>
        <v>100</v>
      </c>
      <c r="AZ28" s="94">
        <f t="shared" si="18"/>
        <v>99</v>
      </c>
      <c r="BA28" s="94">
        <f t="shared" si="18"/>
        <v>0</v>
      </c>
      <c r="BB28" s="84"/>
      <c r="BC28" s="154"/>
      <c r="BD28" s="80"/>
    </row>
    <row r="29" spans="2:56" ht="17.100000000000001" customHeight="1">
      <c r="B29" s="124"/>
      <c r="C29" s="123" t="s">
        <v>23</v>
      </c>
      <c r="D29" s="94">
        <f t="shared" ref="D29:F29" si="19">ROUND(D25/D27*100,0)</f>
        <v>100</v>
      </c>
      <c r="E29" s="94">
        <f t="shared" si="19"/>
        <v>99</v>
      </c>
      <c r="F29" s="94">
        <f>ROUND(F25/F27*100,0)</f>
        <v>0</v>
      </c>
      <c r="G29" s="84"/>
      <c r="H29" s="117"/>
      <c r="I29" s="117"/>
      <c r="AM29" s="77"/>
      <c r="AN29" s="157" t="s">
        <v>17</v>
      </c>
      <c r="AO29" s="126">
        <v>24.3</v>
      </c>
      <c r="AP29" s="126">
        <v>30</v>
      </c>
      <c r="AQ29" s="126">
        <v>34.200000000000003</v>
      </c>
      <c r="AR29" s="126">
        <v>37.799999999999997</v>
      </c>
      <c r="AS29" s="126">
        <v>42.5</v>
      </c>
      <c r="AT29" s="126">
        <v>50</v>
      </c>
      <c r="AU29" s="126">
        <v>59.6</v>
      </c>
      <c r="AV29" s="126">
        <v>68.099999999999994</v>
      </c>
      <c r="AW29" s="126">
        <v>75.900000000000006</v>
      </c>
      <c r="AX29" s="126">
        <v>82.7</v>
      </c>
      <c r="AY29" s="126">
        <v>89.3</v>
      </c>
      <c r="AZ29" s="126">
        <v>94.6</v>
      </c>
      <c r="BA29" s="126">
        <v>98.6</v>
      </c>
      <c r="BB29" s="229">
        <v>45020</v>
      </c>
      <c r="BC29" s="154"/>
      <c r="BD29" s="80"/>
    </row>
    <row r="30" spans="2:56" ht="17.100000000000001" customHeight="1">
      <c r="B30" s="77"/>
      <c r="C30" s="157" t="s">
        <v>17</v>
      </c>
      <c r="D30" s="126">
        <v>89.3</v>
      </c>
      <c r="E30" s="126">
        <v>94.6</v>
      </c>
      <c r="F30" s="126">
        <v>98.6</v>
      </c>
      <c r="G30" s="229">
        <v>45020</v>
      </c>
      <c r="H30" s="117"/>
      <c r="I30" s="117"/>
      <c r="AM30" s="77"/>
      <c r="AN30" s="158" t="s">
        <v>19</v>
      </c>
      <c r="AO30" s="241">
        <v>20.7</v>
      </c>
      <c r="AP30" s="241">
        <v>26.2</v>
      </c>
      <c r="AQ30" s="241">
        <v>31</v>
      </c>
      <c r="AR30" s="241">
        <v>34.700000000000003</v>
      </c>
      <c r="AS30" s="241">
        <v>38.799999999999997</v>
      </c>
      <c r="AT30" s="241">
        <v>44.2</v>
      </c>
      <c r="AU30" s="241">
        <v>53.1</v>
      </c>
      <c r="AV30" s="241">
        <v>63.3</v>
      </c>
      <c r="AW30" s="241">
        <v>71.8</v>
      </c>
      <c r="AX30" s="241">
        <v>79.400000000000006</v>
      </c>
      <c r="AY30" s="241">
        <v>86.8</v>
      </c>
      <c r="AZ30" s="241">
        <v>92.3</v>
      </c>
      <c r="BA30" s="241">
        <v>96.3</v>
      </c>
      <c r="BB30" s="232">
        <v>44662</v>
      </c>
      <c r="BC30" s="154"/>
      <c r="BD30" s="80"/>
    </row>
    <row r="31" spans="2:56" ht="17.100000000000001" customHeight="1">
      <c r="B31" s="77"/>
      <c r="C31" s="158" t="s">
        <v>19</v>
      </c>
      <c r="D31" s="241">
        <v>86.8</v>
      </c>
      <c r="E31" s="241">
        <v>92.3</v>
      </c>
      <c r="F31" s="241">
        <v>96.3</v>
      </c>
      <c r="G31" s="232">
        <v>44662</v>
      </c>
      <c r="H31" s="117"/>
      <c r="I31" s="117"/>
      <c r="AM31" s="77" t="s">
        <v>26</v>
      </c>
      <c r="AN31" s="160" t="s">
        <v>21</v>
      </c>
      <c r="AO31" s="243">
        <v>20.3</v>
      </c>
      <c r="AP31" s="243">
        <v>26.3</v>
      </c>
      <c r="AQ31" s="243">
        <v>31.4</v>
      </c>
      <c r="AR31" s="243">
        <v>34.799999999999997</v>
      </c>
      <c r="AS31" s="243">
        <v>38.700000000000003</v>
      </c>
      <c r="AT31" s="243">
        <v>44.9</v>
      </c>
      <c r="AU31" s="243">
        <v>53.6</v>
      </c>
      <c r="AV31" s="243">
        <v>62.8</v>
      </c>
      <c r="AW31" s="243">
        <v>71.400000000000006</v>
      </c>
      <c r="AX31" s="243">
        <v>79.2</v>
      </c>
      <c r="AY31" s="243">
        <v>86.3</v>
      </c>
      <c r="AZ31" s="243">
        <v>91.6</v>
      </c>
      <c r="BA31" s="243">
        <v>95.9</v>
      </c>
      <c r="BB31" s="82">
        <v>44299</v>
      </c>
      <c r="BC31" s="154"/>
      <c r="BD31" s="80"/>
    </row>
    <row r="32" spans="2:56" ht="17.100000000000001" customHeight="1">
      <c r="B32" s="77" t="s">
        <v>26</v>
      </c>
      <c r="C32" s="160" t="s">
        <v>21</v>
      </c>
      <c r="D32" s="243">
        <v>86.3</v>
      </c>
      <c r="E32" s="243">
        <v>91.6</v>
      </c>
      <c r="F32" s="243">
        <v>95.9</v>
      </c>
      <c r="G32" s="82">
        <v>44299</v>
      </c>
      <c r="H32" s="117"/>
      <c r="I32" s="117"/>
      <c r="AM32" s="77"/>
      <c r="AN32" s="83" t="s">
        <v>22</v>
      </c>
      <c r="AO32" s="152">
        <f t="shared" ref="AO32:AZ32" si="20">ROUND(AO29/AO30*100,0)</f>
        <v>117</v>
      </c>
      <c r="AP32" s="152">
        <f t="shared" si="20"/>
        <v>115</v>
      </c>
      <c r="AQ32" s="152">
        <f t="shared" si="20"/>
        <v>110</v>
      </c>
      <c r="AR32" s="152">
        <f t="shared" si="20"/>
        <v>109</v>
      </c>
      <c r="AS32" s="152">
        <f t="shared" si="20"/>
        <v>110</v>
      </c>
      <c r="AT32" s="152">
        <f t="shared" si="20"/>
        <v>113</v>
      </c>
      <c r="AU32" s="152">
        <f t="shared" si="20"/>
        <v>112</v>
      </c>
      <c r="AV32" s="152">
        <f t="shared" si="20"/>
        <v>108</v>
      </c>
      <c r="AW32" s="152">
        <f t="shared" si="20"/>
        <v>106</v>
      </c>
      <c r="AX32" s="152">
        <f t="shared" si="20"/>
        <v>104</v>
      </c>
      <c r="AY32" s="152">
        <f t="shared" si="20"/>
        <v>103</v>
      </c>
      <c r="AZ32" s="152">
        <f t="shared" si="20"/>
        <v>102</v>
      </c>
      <c r="BA32" s="152">
        <f>ROUND(BA29/BA30*100,0)</f>
        <v>102</v>
      </c>
      <c r="BB32" s="83"/>
      <c r="BC32" s="154"/>
      <c r="BD32" s="80"/>
    </row>
    <row r="33" spans="2:56" ht="17.100000000000001" customHeight="1">
      <c r="B33" s="77"/>
      <c r="C33" s="83" t="s">
        <v>22</v>
      </c>
      <c r="D33" s="152">
        <f t="shared" ref="D33:F33" si="21">ROUND(D30/D31*100,0)</f>
        <v>103</v>
      </c>
      <c r="E33" s="152">
        <f t="shared" si="21"/>
        <v>102</v>
      </c>
      <c r="F33" s="152">
        <f>ROUND(F30/F31*100,0)</f>
        <v>102</v>
      </c>
      <c r="G33" s="83"/>
      <c r="AM33" s="124"/>
      <c r="AN33" s="123" t="s">
        <v>23</v>
      </c>
      <c r="AO33" s="93">
        <f t="shared" ref="AO33:BA33" si="22">ROUND(AO29/AO31*100,0)</f>
        <v>120</v>
      </c>
      <c r="AP33" s="93">
        <f t="shared" si="22"/>
        <v>114</v>
      </c>
      <c r="AQ33" s="93">
        <f t="shared" si="22"/>
        <v>109</v>
      </c>
      <c r="AR33" s="93">
        <f t="shared" si="22"/>
        <v>109</v>
      </c>
      <c r="AS33" s="93">
        <f t="shared" si="22"/>
        <v>110</v>
      </c>
      <c r="AT33" s="93">
        <f t="shared" si="22"/>
        <v>111</v>
      </c>
      <c r="AU33" s="93">
        <f t="shared" si="22"/>
        <v>111</v>
      </c>
      <c r="AV33" s="93">
        <f t="shared" si="22"/>
        <v>108</v>
      </c>
      <c r="AW33" s="93">
        <f t="shared" si="22"/>
        <v>106</v>
      </c>
      <c r="AX33" s="93">
        <f t="shared" si="22"/>
        <v>104</v>
      </c>
      <c r="AY33" s="93">
        <f t="shared" si="22"/>
        <v>103</v>
      </c>
      <c r="AZ33" s="93">
        <f t="shared" si="22"/>
        <v>103</v>
      </c>
      <c r="BA33" s="93">
        <f t="shared" si="22"/>
        <v>103</v>
      </c>
      <c r="BB33" s="84"/>
      <c r="BC33" s="154"/>
      <c r="BD33" s="80"/>
    </row>
    <row r="34" spans="2:56" ht="17.100000000000001" customHeight="1">
      <c r="B34" s="124"/>
      <c r="C34" s="123" t="s">
        <v>23</v>
      </c>
      <c r="D34" s="93">
        <f t="shared" ref="D34:F34" si="23">ROUND(D30/D32*100,0)</f>
        <v>103</v>
      </c>
      <c r="E34" s="93">
        <f t="shared" si="23"/>
        <v>103</v>
      </c>
      <c r="F34" s="93">
        <f>ROUND(F30/F32*100,0)</f>
        <v>103</v>
      </c>
      <c r="G34" s="84"/>
      <c r="I34" s="136"/>
      <c r="J34" s="161" t="s">
        <v>27</v>
      </c>
      <c r="K34" s="161" t="s">
        <v>28</v>
      </c>
      <c r="L34" s="161" t="s">
        <v>29</v>
      </c>
      <c r="M34" s="161" t="s">
        <v>30</v>
      </c>
      <c r="N34" s="161" t="s">
        <v>31</v>
      </c>
      <c r="O34" s="161" t="s">
        <v>32</v>
      </c>
      <c r="P34" s="161" t="s">
        <v>33</v>
      </c>
      <c r="Q34" s="161" t="s">
        <v>34</v>
      </c>
      <c r="R34" s="161" t="s">
        <v>35</v>
      </c>
      <c r="S34" s="140" t="s">
        <v>36</v>
      </c>
      <c r="T34" s="137" t="s">
        <v>37</v>
      </c>
      <c r="U34" s="137" t="s">
        <v>38</v>
      </c>
      <c r="V34" s="143"/>
      <c r="W34" s="144"/>
      <c r="X34" s="136"/>
      <c r="Y34" s="162" t="s">
        <v>39</v>
      </c>
      <c r="Z34" s="163" t="s">
        <v>40</v>
      </c>
      <c r="AA34" s="163" t="s">
        <v>41</v>
      </c>
      <c r="AB34" s="163" t="s">
        <v>42</v>
      </c>
      <c r="AC34" s="163" t="s">
        <v>43</v>
      </c>
      <c r="AD34" s="163" t="s">
        <v>44</v>
      </c>
      <c r="AE34" s="163" t="s">
        <v>45</v>
      </c>
      <c r="AF34" s="163" t="s">
        <v>111</v>
      </c>
      <c r="AG34" s="163" t="s">
        <v>47</v>
      </c>
      <c r="AH34" s="163" t="s">
        <v>48</v>
      </c>
      <c r="AI34" s="163" t="s">
        <v>49</v>
      </c>
      <c r="AJ34" s="163" t="s">
        <v>50</v>
      </c>
      <c r="AK34" s="163" t="s">
        <v>51</v>
      </c>
      <c r="AL34" s="153"/>
      <c r="AM34" s="77"/>
      <c r="AN34" s="157" t="s">
        <v>17</v>
      </c>
      <c r="AO34" s="71">
        <f t="shared" ref="AO34:AZ34" si="24">IFERROR(ROUND(AVERAGE(AO4,AO9,AO14,AO19,AO24,AO29),1),"")</f>
        <v>24.5</v>
      </c>
      <c r="AP34" s="71">
        <f t="shared" si="24"/>
        <v>30.1</v>
      </c>
      <c r="AQ34" s="71">
        <f t="shared" si="24"/>
        <v>34.4</v>
      </c>
      <c r="AR34" s="71">
        <f t="shared" si="24"/>
        <v>38.799999999999997</v>
      </c>
      <c r="AS34" s="71">
        <f t="shared" si="24"/>
        <v>44</v>
      </c>
      <c r="AT34" s="71">
        <f t="shared" si="24"/>
        <v>52.2</v>
      </c>
      <c r="AU34" s="71">
        <f t="shared" si="24"/>
        <v>61.6</v>
      </c>
      <c r="AV34" s="71">
        <f t="shared" si="24"/>
        <v>69.3</v>
      </c>
      <c r="AW34" s="71">
        <f t="shared" si="24"/>
        <v>76.900000000000006</v>
      </c>
      <c r="AX34" s="71">
        <f t="shared" si="24"/>
        <v>83.3</v>
      </c>
      <c r="AY34" s="71">
        <f t="shared" si="24"/>
        <v>88.8</v>
      </c>
      <c r="AZ34" s="71">
        <f t="shared" si="24"/>
        <v>92.9</v>
      </c>
      <c r="BA34" s="71">
        <f>IFERROR(ROUND(AVERAGE(BA4,BA9,BA14,BA19,BA24,BA29),1),"")</f>
        <v>98.1</v>
      </c>
      <c r="BB34" s="238">
        <v>45019</v>
      </c>
      <c r="BC34" s="130"/>
      <c r="BD34" s="80"/>
    </row>
    <row r="35" spans="2:56" ht="17.100000000000001" customHeight="1">
      <c r="B35" s="77"/>
      <c r="C35" s="157" t="s">
        <v>17</v>
      </c>
      <c r="D35" s="71">
        <f t="shared" ref="D35:E35" si="25">IFERROR(ROUND(AVERAGE(D5,D10,D15,D20,D25,D30),1),"")</f>
        <v>88.8</v>
      </c>
      <c r="E35" s="71">
        <f t="shared" si="25"/>
        <v>92.9</v>
      </c>
      <c r="F35" s="71">
        <f>IFERROR(ROUND(AVERAGE(F5,F10,F15,F20,F25,F30),1),"")</f>
        <v>98.1</v>
      </c>
      <c r="G35" s="238">
        <v>45019</v>
      </c>
      <c r="I35" s="138"/>
      <c r="J35" s="164" t="s">
        <v>52</v>
      </c>
      <c r="K35" s="164" t="s">
        <v>53</v>
      </c>
      <c r="L35" s="164" t="s">
        <v>54</v>
      </c>
      <c r="M35" s="164" t="s">
        <v>55</v>
      </c>
      <c r="N35" s="164" t="s">
        <v>46</v>
      </c>
      <c r="O35" s="164" t="s">
        <v>56</v>
      </c>
      <c r="P35" s="164" t="s">
        <v>57</v>
      </c>
      <c r="Q35" s="164" t="s">
        <v>58</v>
      </c>
      <c r="R35" s="164" t="s">
        <v>59</v>
      </c>
      <c r="S35" s="164" t="s">
        <v>60</v>
      </c>
      <c r="T35" s="164" t="s">
        <v>61</v>
      </c>
      <c r="U35" s="164" t="s">
        <v>62</v>
      </c>
      <c r="V35" s="145"/>
      <c r="W35" s="146"/>
      <c r="X35" s="138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147"/>
      <c r="AM35" s="77"/>
      <c r="AN35" s="158" t="s">
        <v>19</v>
      </c>
      <c r="AO35" s="71">
        <f t="shared" ref="AO35:AZ36" si="26">ROUND(AVERAGE(AO5,AO10,AO15,AO20,AO25,AO30),1)</f>
        <v>22.2</v>
      </c>
      <c r="AP35" s="71">
        <f t="shared" si="26"/>
        <v>28.1</v>
      </c>
      <c r="AQ35" s="71">
        <f t="shared" si="26"/>
        <v>33.4</v>
      </c>
      <c r="AR35" s="71">
        <f t="shared" si="26"/>
        <v>37.4</v>
      </c>
      <c r="AS35" s="71">
        <f t="shared" si="26"/>
        <v>42.1</v>
      </c>
      <c r="AT35" s="71">
        <f t="shared" si="26"/>
        <v>47.8</v>
      </c>
      <c r="AU35" s="71">
        <f t="shared" si="26"/>
        <v>56.8</v>
      </c>
      <c r="AV35" s="71">
        <f t="shared" si="26"/>
        <v>67.400000000000006</v>
      </c>
      <c r="AW35" s="71">
        <f t="shared" si="26"/>
        <v>75.8</v>
      </c>
      <c r="AX35" s="71">
        <f t="shared" si="26"/>
        <v>83.3</v>
      </c>
      <c r="AY35" s="71">
        <f t="shared" si="26"/>
        <v>89.8</v>
      </c>
      <c r="AZ35" s="71">
        <f t="shared" si="26"/>
        <v>95</v>
      </c>
      <c r="BA35" s="71">
        <f>ROUND(AVERAGE(BA5,BA10,BA15,BA20,BA25,BA30),1)</f>
        <v>100.2</v>
      </c>
      <c r="BB35" s="235">
        <v>44662</v>
      </c>
      <c r="BC35" s="130"/>
      <c r="BD35" s="80"/>
    </row>
    <row r="36" spans="2:56" ht="17.100000000000001" customHeight="1">
      <c r="B36" s="77"/>
      <c r="C36" s="158" t="s">
        <v>19</v>
      </c>
      <c r="D36" s="71">
        <f t="shared" ref="D36:F36" si="27">ROUND(AVERAGE(D6,D11,D16,D21,D26,D31),1)</f>
        <v>89.8</v>
      </c>
      <c r="E36" s="71">
        <f t="shared" si="27"/>
        <v>95</v>
      </c>
      <c r="F36" s="71">
        <f t="shared" si="27"/>
        <v>100.2</v>
      </c>
      <c r="G36" s="235">
        <v>44662</v>
      </c>
      <c r="I36" s="165" t="s">
        <v>63</v>
      </c>
      <c r="J36" s="87">
        <f>ROUND(Z36-Y36,1)</f>
        <v>5.6</v>
      </c>
      <c r="K36" s="87">
        <f t="shared" ref="K36:U38" si="28">AA36-Z36</f>
        <v>4.2999999999999972</v>
      </c>
      <c r="L36" s="87">
        <f t="shared" si="28"/>
        <v>4.3999999999999986</v>
      </c>
      <c r="M36" s="87">
        <f>AC36-AB36</f>
        <v>5.2000000000000028</v>
      </c>
      <c r="N36" s="87">
        <f t="shared" si="28"/>
        <v>8.2000000000000028</v>
      </c>
      <c r="O36" s="87">
        <f t="shared" si="28"/>
        <v>9.3999999999999986</v>
      </c>
      <c r="P36" s="87">
        <f t="shared" si="28"/>
        <v>7.6999999999999957</v>
      </c>
      <c r="Q36" s="87">
        <f t="shared" si="28"/>
        <v>7.6000000000000085</v>
      </c>
      <c r="R36" s="87">
        <f t="shared" si="28"/>
        <v>6.3999999999999915</v>
      </c>
      <c r="S36" s="87">
        <f t="shared" si="28"/>
        <v>5.5</v>
      </c>
      <c r="T36" s="87">
        <f>AJ36-AI36</f>
        <v>4.1000000000000085</v>
      </c>
      <c r="U36" s="87">
        <f>AK36-AJ36</f>
        <v>5.1999999999999886</v>
      </c>
      <c r="V36" s="147"/>
      <c r="W36" s="148"/>
      <c r="X36" s="165" t="s">
        <v>63</v>
      </c>
      <c r="Y36" s="87">
        <f t="shared" ref="Y36:AB38" si="29">AO34</f>
        <v>24.5</v>
      </c>
      <c r="Z36" s="87">
        <f t="shared" si="29"/>
        <v>30.1</v>
      </c>
      <c r="AA36" s="87">
        <f t="shared" si="29"/>
        <v>34.4</v>
      </c>
      <c r="AB36" s="87">
        <f t="shared" si="29"/>
        <v>38.799999999999997</v>
      </c>
      <c r="AC36" s="87">
        <f t="shared" ref="AC36:AJ38" si="30">AS34</f>
        <v>44</v>
      </c>
      <c r="AD36" s="87">
        <f t="shared" si="30"/>
        <v>52.2</v>
      </c>
      <c r="AE36" s="87">
        <f t="shared" si="30"/>
        <v>61.6</v>
      </c>
      <c r="AF36" s="87">
        <f t="shared" si="30"/>
        <v>69.3</v>
      </c>
      <c r="AG36" s="87">
        <f t="shared" si="30"/>
        <v>76.900000000000006</v>
      </c>
      <c r="AH36" s="87">
        <f t="shared" si="30"/>
        <v>83.3</v>
      </c>
      <c r="AI36" s="87">
        <f t="shared" si="30"/>
        <v>88.8</v>
      </c>
      <c r="AJ36" s="87">
        <f>AZ34</f>
        <v>92.9</v>
      </c>
      <c r="AK36" s="87">
        <f>BA34</f>
        <v>98.1</v>
      </c>
      <c r="AL36" s="147"/>
      <c r="AM36" s="77" t="s">
        <v>64</v>
      </c>
      <c r="AN36" s="160" t="s">
        <v>21</v>
      </c>
      <c r="AO36" s="155">
        <f t="shared" ref="AO36:AY36" si="31">ROUND(AVERAGE(AO6,AO11,AO16,AO21,AO26,AO31),1)</f>
        <v>21</v>
      </c>
      <c r="AP36" s="155">
        <f t="shared" si="31"/>
        <v>27.1</v>
      </c>
      <c r="AQ36" s="155">
        <f t="shared" si="31"/>
        <v>32</v>
      </c>
      <c r="AR36" s="155">
        <f t="shared" si="31"/>
        <v>35.9</v>
      </c>
      <c r="AS36" s="155">
        <f t="shared" si="31"/>
        <v>40.299999999999997</v>
      </c>
      <c r="AT36" s="155">
        <f t="shared" si="31"/>
        <v>47</v>
      </c>
      <c r="AU36" s="155">
        <f t="shared" si="31"/>
        <v>56</v>
      </c>
      <c r="AV36" s="155">
        <f t="shared" si="31"/>
        <v>65.2</v>
      </c>
      <c r="AW36" s="155">
        <f t="shared" si="31"/>
        <v>73.7</v>
      </c>
      <c r="AX36" s="155">
        <f t="shared" si="31"/>
        <v>80.900000000000006</v>
      </c>
      <c r="AY36" s="155">
        <f t="shared" si="31"/>
        <v>87.3</v>
      </c>
      <c r="AZ36" s="155">
        <f t="shared" si="26"/>
        <v>92</v>
      </c>
      <c r="BA36" s="155">
        <f>ROUND(AVERAGE(BA6,BA11,BA16,BA21,BA26,BA31),1)</f>
        <v>97.1</v>
      </c>
      <c r="BB36" s="82">
        <v>43933</v>
      </c>
      <c r="BC36" s="154"/>
      <c r="BD36" s="80"/>
    </row>
    <row r="37" spans="2:56" ht="17.100000000000001" customHeight="1">
      <c r="B37" s="77" t="s">
        <v>64</v>
      </c>
      <c r="C37" s="160" t="s">
        <v>21</v>
      </c>
      <c r="D37" s="155">
        <f t="shared" ref="D37:F37" si="32">ROUND(AVERAGE(D7,D12,D17,D22,D27,D32),1)</f>
        <v>87.3</v>
      </c>
      <c r="E37" s="155">
        <f t="shared" si="32"/>
        <v>92</v>
      </c>
      <c r="F37" s="155">
        <f t="shared" si="32"/>
        <v>97.1</v>
      </c>
      <c r="G37" s="82">
        <v>43933</v>
      </c>
      <c r="I37" s="165" t="s">
        <v>65</v>
      </c>
      <c r="J37" s="87">
        <f>ROUND(Z37-Y37,1)</f>
        <v>5.9</v>
      </c>
      <c r="K37" s="87">
        <f t="shared" si="28"/>
        <v>5.2999999999999972</v>
      </c>
      <c r="L37" s="87">
        <f t="shared" si="28"/>
        <v>4</v>
      </c>
      <c r="M37" s="87">
        <f>AC37-AB37</f>
        <v>4.7000000000000028</v>
      </c>
      <c r="N37" s="87">
        <f t="shared" si="28"/>
        <v>5.6999999999999957</v>
      </c>
      <c r="O37" s="87">
        <f t="shared" si="28"/>
        <v>9</v>
      </c>
      <c r="P37" s="87">
        <f t="shared" si="28"/>
        <v>10.600000000000009</v>
      </c>
      <c r="Q37" s="87">
        <f t="shared" si="28"/>
        <v>8.3999999999999915</v>
      </c>
      <c r="R37" s="87">
        <f t="shared" si="28"/>
        <v>7.5</v>
      </c>
      <c r="S37" s="87">
        <f t="shared" si="28"/>
        <v>6.5</v>
      </c>
      <c r="T37" s="87">
        <f t="shared" si="28"/>
        <v>5.2000000000000028</v>
      </c>
      <c r="U37" s="87">
        <f t="shared" si="28"/>
        <v>5.2000000000000028</v>
      </c>
      <c r="V37" s="147"/>
      <c r="W37" s="148"/>
      <c r="X37" s="165" t="s">
        <v>65</v>
      </c>
      <c r="Y37" s="87">
        <f t="shared" si="29"/>
        <v>22.2</v>
      </c>
      <c r="Z37" s="87">
        <f t="shared" si="29"/>
        <v>28.1</v>
      </c>
      <c r="AA37" s="87">
        <f t="shared" si="29"/>
        <v>33.4</v>
      </c>
      <c r="AB37" s="87">
        <f t="shared" si="29"/>
        <v>37.4</v>
      </c>
      <c r="AC37" s="87">
        <f t="shared" si="30"/>
        <v>42.1</v>
      </c>
      <c r="AD37" s="87">
        <f t="shared" si="30"/>
        <v>47.8</v>
      </c>
      <c r="AE37" s="87">
        <f t="shared" si="30"/>
        <v>56.8</v>
      </c>
      <c r="AF37" s="87">
        <f t="shared" si="30"/>
        <v>67.400000000000006</v>
      </c>
      <c r="AG37" s="87">
        <f t="shared" si="30"/>
        <v>75.8</v>
      </c>
      <c r="AH37" s="87">
        <f t="shared" si="30"/>
        <v>83.3</v>
      </c>
      <c r="AI37" s="87">
        <f t="shared" si="30"/>
        <v>89.8</v>
      </c>
      <c r="AJ37" s="87">
        <f t="shared" si="30"/>
        <v>95</v>
      </c>
      <c r="AK37" s="87">
        <f>BA35</f>
        <v>100.2</v>
      </c>
      <c r="AL37" s="147"/>
      <c r="AM37" s="77"/>
      <c r="AN37" s="127" t="s">
        <v>22</v>
      </c>
      <c r="AO37" s="222">
        <f t="shared" ref="AO37:AZ37" si="33">IFERROR(ROUND(AO34/AO35*100,0),"")</f>
        <v>110</v>
      </c>
      <c r="AP37" s="222">
        <f t="shared" si="33"/>
        <v>107</v>
      </c>
      <c r="AQ37" s="222">
        <f t="shared" si="33"/>
        <v>103</v>
      </c>
      <c r="AR37" s="222">
        <f t="shared" si="33"/>
        <v>104</v>
      </c>
      <c r="AS37" s="222">
        <f t="shared" si="33"/>
        <v>105</v>
      </c>
      <c r="AT37" s="222">
        <f t="shared" si="33"/>
        <v>109</v>
      </c>
      <c r="AU37" s="222">
        <f t="shared" si="33"/>
        <v>108</v>
      </c>
      <c r="AV37" s="222">
        <f t="shared" si="33"/>
        <v>103</v>
      </c>
      <c r="AW37" s="222">
        <f t="shared" si="33"/>
        <v>101</v>
      </c>
      <c r="AX37" s="222">
        <f t="shared" si="33"/>
        <v>100</v>
      </c>
      <c r="AY37" s="222">
        <f t="shared" si="33"/>
        <v>99</v>
      </c>
      <c r="AZ37" s="222">
        <f t="shared" si="33"/>
        <v>98</v>
      </c>
      <c r="BA37" s="222">
        <f>IFERROR(ROUND(BA34/BA35*100,0),"")</f>
        <v>98</v>
      </c>
      <c r="BB37" s="83"/>
      <c r="BC37" s="154"/>
      <c r="BD37" s="80"/>
    </row>
    <row r="38" spans="2:56" ht="17.100000000000001" customHeight="1">
      <c r="B38" s="77"/>
      <c r="C38" s="127" t="s">
        <v>22</v>
      </c>
      <c r="D38" s="222">
        <f t="shared" ref="D38:F38" si="34">IFERROR(ROUND(D35/D36*100,0),"")</f>
        <v>99</v>
      </c>
      <c r="E38" s="222">
        <f t="shared" si="34"/>
        <v>98</v>
      </c>
      <c r="F38" s="222">
        <f>IFERROR(ROUND(F35/F36*100,0),"")</f>
        <v>98</v>
      </c>
      <c r="G38" s="83"/>
      <c r="I38" s="165" t="s">
        <v>66</v>
      </c>
      <c r="J38" s="87">
        <f>Z38-Y38</f>
        <v>6.1000000000000014</v>
      </c>
      <c r="K38" s="87">
        <f t="shared" si="28"/>
        <v>4.8999999999999986</v>
      </c>
      <c r="L38" s="87">
        <f t="shared" si="28"/>
        <v>3.8999999999999986</v>
      </c>
      <c r="M38" s="87">
        <f t="shared" si="28"/>
        <v>4.3999999999999986</v>
      </c>
      <c r="N38" s="87">
        <f t="shared" si="28"/>
        <v>6.7000000000000028</v>
      </c>
      <c r="O38" s="87">
        <f t="shared" si="28"/>
        <v>9</v>
      </c>
      <c r="P38" s="87">
        <f t="shared" si="28"/>
        <v>9.2000000000000028</v>
      </c>
      <c r="Q38" s="87">
        <f t="shared" si="28"/>
        <v>8.5</v>
      </c>
      <c r="R38" s="87">
        <f t="shared" si="28"/>
        <v>7.2000000000000028</v>
      </c>
      <c r="S38" s="87">
        <f t="shared" si="28"/>
        <v>6.3999999999999915</v>
      </c>
      <c r="T38" s="87">
        <f t="shared" si="28"/>
        <v>4.7000000000000028</v>
      </c>
      <c r="U38" s="87">
        <f t="shared" si="28"/>
        <v>5.0999999999999943</v>
      </c>
      <c r="V38" s="147"/>
      <c r="W38" s="149"/>
      <c r="X38" s="165" t="s">
        <v>66</v>
      </c>
      <c r="Y38" s="87">
        <f t="shared" si="29"/>
        <v>21</v>
      </c>
      <c r="Z38" s="87">
        <f t="shared" si="29"/>
        <v>27.1</v>
      </c>
      <c r="AA38" s="87">
        <f t="shared" si="29"/>
        <v>32</v>
      </c>
      <c r="AB38" s="87">
        <f t="shared" si="29"/>
        <v>35.9</v>
      </c>
      <c r="AC38" s="87">
        <f t="shared" si="30"/>
        <v>40.299999999999997</v>
      </c>
      <c r="AD38" s="87">
        <f t="shared" si="30"/>
        <v>47</v>
      </c>
      <c r="AE38" s="87">
        <f t="shared" si="30"/>
        <v>56</v>
      </c>
      <c r="AF38" s="87">
        <f t="shared" si="30"/>
        <v>65.2</v>
      </c>
      <c r="AG38" s="87">
        <f t="shared" si="30"/>
        <v>73.7</v>
      </c>
      <c r="AH38" s="87">
        <f t="shared" si="30"/>
        <v>80.900000000000006</v>
      </c>
      <c r="AI38" s="87">
        <f t="shared" si="30"/>
        <v>87.3</v>
      </c>
      <c r="AJ38" s="87">
        <f t="shared" si="30"/>
        <v>92</v>
      </c>
      <c r="AK38" s="87">
        <f>BA36</f>
        <v>97.1</v>
      </c>
      <c r="AL38" s="150"/>
      <c r="AM38" s="124"/>
      <c r="AN38" s="128" t="s">
        <v>23</v>
      </c>
      <c r="AO38" s="93">
        <f t="shared" ref="AO38:AZ38" si="35">IFERROR(ROUND(AO34/AO36*100,0),"")</f>
        <v>117</v>
      </c>
      <c r="AP38" s="93">
        <f t="shared" si="35"/>
        <v>111</v>
      </c>
      <c r="AQ38" s="93">
        <f t="shared" si="35"/>
        <v>108</v>
      </c>
      <c r="AR38" s="93">
        <f t="shared" si="35"/>
        <v>108</v>
      </c>
      <c r="AS38" s="93">
        <f t="shared" si="35"/>
        <v>109</v>
      </c>
      <c r="AT38" s="93">
        <f t="shared" si="35"/>
        <v>111</v>
      </c>
      <c r="AU38" s="93">
        <f t="shared" si="35"/>
        <v>110</v>
      </c>
      <c r="AV38" s="93">
        <f t="shared" si="35"/>
        <v>106</v>
      </c>
      <c r="AW38" s="93">
        <f t="shared" si="35"/>
        <v>104</v>
      </c>
      <c r="AX38" s="93">
        <f t="shared" si="35"/>
        <v>103</v>
      </c>
      <c r="AY38" s="93">
        <f t="shared" si="35"/>
        <v>102</v>
      </c>
      <c r="AZ38" s="93">
        <f t="shared" si="35"/>
        <v>101</v>
      </c>
      <c r="BA38" s="93">
        <f>IFERROR(ROUND(BA34/BA36*100,0),"")</f>
        <v>101</v>
      </c>
      <c r="BB38" s="84"/>
      <c r="BC38" s="154"/>
      <c r="BD38" s="80"/>
    </row>
    <row r="39" spans="2:56" ht="17.100000000000001" customHeight="1">
      <c r="B39" s="124"/>
      <c r="C39" s="128" t="s">
        <v>23</v>
      </c>
      <c r="D39" s="93">
        <f t="shared" ref="D39:F39" si="36">IFERROR(ROUND(D35/D37*100,0),"")</f>
        <v>102</v>
      </c>
      <c r="E39" s="93">
        <f t="shared" si="36"/>
        <v>101</v>
      </c>
      <c r="F39" s="93">
        <f>IFERROR(ROUND(F35/F37*100,0),"")</f>
        <v>101</v>
      </c>
      <c r="G39" s="84"/>
      <c r="I39" s="139" t="s">
        <v>67</v>
      </c>
      <c r="J39" s="90">
        <f t="shared" ref="J39:U39" si="37">J36/J37*100</f>
        <v>94.915254237288124</v>
      </c>
      <c r="K39" s="90">
        <f t="shared" si="37"/>
        <v>81.132075471698101</v>
      </c>
      <c r="L39" s="90">
        <f>L36/L37*100</f>
        <v>109.99999999999997</v>
      </c>
      <c r="M39" s="90">
        <f>M36/M37*100</f>
        <v>110.63829787234043</v>
      </c>
      <c r="N39" s="90">
        <f>N36/N37*100</f>
        <v>143.85964912280718</v>
      </c>
      <c r="O39" s="90">
        <f t="shared" si="37"/>
        <v>104.44444444444443</v>
      </c>
      <c r="P39" s="90">
        <f t="shared" si="37"/>
        <v>72.64150943396217</v>
      </c>
      <c r="Q39" s="90">
        <f t="shared" si="37"/>
        <v>90.476190476190666</v>
      </c>
      <c r="R39" s="90">
        <f t="shared" si="37"/>
        <v>85.333333333333215</v>
      </c>
      <c r="S39" s="90">
        <f t="shared" si="37"/>
        <v>84.615384615384613</v>
      </c>
      <c r="T39" s="90">
        <f>T36/T37*100</f>
        <v>78.846153846153967</v>
      </c>
      <c r="U39" s="90">
        <f t="shared" si="37"/>
        <v>99.999999999999716</v>
      </c>
      <c r="V39" s="150"/>
      <c r="W39" s="149"/>
      <c r="X39" s="139" t="s">
        <v>67</v>
      </c>
      <c r="Y39" s="90">
        <f t="shared" ref="Y39:AK39" si="38">Y36/Y37*100</f>
        <v>110.36036036036036</v>
      </c>
      <c r="Z39" s="90">
        <f t="shared" si="38"/>
        <v>107.11743772241992</v>
      </c>
      <c r="AA39" s="90">
        <f t="shared" si="38"/>
        <v>102.9940119760479</v>
      </c>
      <c r="AB39" s="90">
        <f t="shared" si="38"/>
        <v>103.74331550802138</v>
      </c>
      <c r="AC39" s="90">
        <f t="shared" si="38"/>
        <v>104.51306413301663</v>
      </c>
      <c r="AD39" s="90">
        <f t="shared" si="38"/>
        <v>109.20502092050211</v>
      </c>
      <c r="AE39" s="90">
        <f t="shared" si="38"/>
        <v>108.45070422535213</v>
      </c>
      <c r="AF39" s="90">
        <f t="shared" si="38"/>
        <v>102.81899109792283</v>
      </c>
      <c r="AG39" s="90">
        <f t="shared" si="38"/>
        <v>101.45118733509236</v>
      </c>
      <c r="AH39" s="90">
        <f t="shared" si="38"/>
        <v>100</v>
      </c>
      <c r="AI39" s="90">
        <f t="shared" si="38"/>
        <v>98.886414253897541</v>
      </c>
      <c r="AJ39" s="90">
        <f t="shared" si="38"/>
        <v>97.789473684210535</v>
      </c>
      <c r="AK39" s="90">
        <f t="shared" si="38"/>
        <v>97.904191616766454</v>
      </c>
      <c r="AL39" s="150"/>
      <c r="AM39" s="154"/>
      <c r="BB39" s="80"/>
      <c r="BC39" s="154"/>
      <c r="BD39" s="80"/>
    </row>
    <row r="40" spans="2:56" ht="15" customHeight="1">
      <c r="I40" s="139" t="s">
        <v>68</v>
      </c>
      <c r="J40" s="90">
        <f t="shared" ref="J40:U40" si="39">J36/J38*100</f>
        <v>91.803278688524557</v>
      </c>
      <c r="K40" s="90">
        <f t="shared" si="39"/>
        <v>87.755102040816297</v>
      </c>
      <c r="L40" s="90">
        <f>L36/L38*100</f>
        <v>112.82051282051282</v>
      </c>
      <c r="M40" s="90">
        <f>M36/M38*100</f>
        <v>118.18181818181827</v>
      </c>
      <c r="N40" s="90">
        <f>N36/N38*100</f>
        <v>122.38805970149254</v>
      </c>
      <c r="O40" s="90">
        <f t="shared" si="39"/>
        <v>104.44444444444443</v>
      </c>
      <c r="P40" s="90">
        <f t="shared" si="39"/>
        <v>83.695652173912976</v>
      </c>
      <c r="Q40" s="90">
        <f t="shared" si="39"/>
        <v>89.411764705882462</v>
      </c>
      <c r="R40" s="90">
        <f t="shared" si="39"/>
        <v>88.888888888888744</v>
      </c>
      <c r="S40" s="90">
        <f t="shared" si="39"/>
        <v>85.937500000000114</v>
      </c>
      <c r="T40" s="90">
        <f>T36/T38*100</f>
        <v>87.234042553191614</v>
      </c>
      <c r="U40" s="90">
        <f t="shared" si="39"/>
        <v>101.96078431372537</v>
      </c>
      <c r="V40" s="151"/>
      <c r="X40" s="139" t="s">
        <v>68</v>
      </c>
      <c r="Y40" s="90">
        <f t="shared" ref="Y40:AK40" si="40">Y36/Y38*100</f>
        <v>116.66666666666667</v>
      </c>
      <c r="Z40" s="90">
        <f t="shared" si="40"/>
        <v>111.07011070110701</v>
      </c>
      <c r="AA40" s="90">
        <f t="shared" si="40"/>
        <v>107.5</v>
      </c>
      <c r="AB40" s="90">
        <f t="shared" si="40"/>
        <v>108.07799442896935</v>
      </c>
      <c r="AC40" s="90">
        <f t="shared" si="40"/>
        <v>109.18114143920596</v>
      </c>
      <c r="AD40" s="90">
        <f t="shared" si="40"/>
        <v>111.06382978723406</v>
      </c>
      <c r="AE40" s="90">
        <f t="shared" si="40"/>
        <v>110.00000000000001</v>
      </c>
      <c r="AF40" s="90">
        <f t="shared" si="40"/>
        <v>106.28834355828221</v>
      </c>
      <c r="AG40" s="90">
        <f t="shared" si="40"/>
        <v>104.34192672998644</v>
      </c>
      <c r="AH40" s="90">
        <f t="shared" si="40"/>
        <v>102.96662546353521</v>
      </c>
      <c r="AI40" s="90">
        <f t="shared" si="40"/>
        <v>101.71821305841924</v>
      </c>
      <c r="AJ40" s="90">
        <f t="shared" si="40"/>
        <v>100.97826086956523</v>
      </c>
      <c r="AK40" s="90">
        <f t="shared" si="40"/>
        <v>101.02986611740474</v>
      </c>
      <c r="AM40" s="154"/>
      <c r="AN40" s="14" t="s">
        <v>102</v>
      </c>
      <c r="AO40" s="204" t="s">
        <v>109</v>
      </c>
      <c r="AP40" s="203">
        <f t="shared" ref="AP40:AY40" si="41">(AP34-AP35)/(J37/10)</f>
        <v>3.3898305084745757</v>
      </c>
      <c r="AQ40" s="203">
        <f t="shared" si="41"/>
        <v>1.8867924528301898</v>
      </c>
      <c r="AR40" s="203">
        <f t="shared" si="41"/>
        <v>3.4999999999999964</v>
      </c>
      <c r="AS40" s="203">
        <f t="shared" si="41"/>
        <v>4.0425531914893558</v>
      </c>
      <c r="AT40" s="203">
        <f t="shared" si="41"/>
        <v>7.7192982456140502</v>
      </c>
      <c r="AU40" s="203">
        <f t="shared" si="41"/>
        <v>5.3333333333333384</v>
      </c>
      <c r="AV40" s="203">
        <f t="shared" si="41"/>
        <v>1.7924528301886695</v>
      </c>
      <c r="AW40" s="203">
        <f t="shared" si="41"/>
        <v>1.3095238095238209</v>
      </c>
      <c r="AX40" s="203">
        <f t="shared" si="41"/>
        <v>0</v>
      </c>
      <c r="AY40" s="203">
        <f t="shared" si="41"/>
        <v>-1.5384615384615383</v>
      </c>
      <c r="AZ40" s="203">
        <f>(AZ34-AZ35)/(T37/10)</f>
        <v>-4.0384615384615259</v>
      </c>
      <c r="BA40" s="203">
        <f>(BA34-BA35)/(U37/10)</f>
        <v>-4.0384615384615534</v>
      </c>
      <c r="BB40" s="80"/>
      <c r="BC40" s="154"/>
      <c r="BD40" s="80"/>
    </row>
    <row r="41" spans="2:56" ht="18" customHeight="1">
      <c r="B41" s="166" t="s">
        <v>117</v>
      </c>
      <c r="AH41" s="117"/>
      <c r="AN41" s="14" t="s">
        <v>103</v>
      </c>
      <c r="AO41" s="204" t="s">
        <v>109</v>
      </c>
      <c r="AP41" s="203">
        <f t="shared" ref="AP41:AY41" si="42">(AP34-AP36)/(J38/10)</f>
        <v>4.9180327868852451</v>
      </c>
      <c r="AQ41" s="203">
        <f t="shared" si="42"/>
        <v>4.8979591836734677</v>
      </c>
      <c r="AR41" s="203">
        <f t="shared" si="42"/>
        <v>7.4358974358974352</v>
      </c>
      <c r="AS41" s="203">
        <f t="shared" si="42"/>
        <v>8.4090909090909189</v>
      </c>
      <c r="AT41" s="203">
        <f t="shared" si="42"/>
        <v>7.7611940298507474</v>
      </c>
      <c r="AU41" s="203">
        <f t="shared" si="42"/>
        <v>6.2222222222222232</v>
      </c>
      <c r="AV41" s="203">
        <f t="shared" si="42"/>
        <v>4.4565217391304275</v>
      </c>
      <c r="AW41" s="203">
        <f t="shared" si="42"/>
        <v>3.7647058823529447</v>
      </c>
      <c r="AX41" s="203">
        <f t="shared" si="42"/>
        <v>3.3333333333333202</v>
      </c>
      <c r="AY41" s="203">
        <f t="shared" si="42"/>
        <v>2.3437500000000031</v>
      </c>
      <c r="AZ41" s="203">
        <f>(AZ34-AZ36)/(T38/10)</f>
        <v>1.9148936170212874</v>
      </c>
      <c r="BA41" s="203">
        <f>(BA34-BA36)/(U38/10)</f>
        <v>1.9607843137254923</v>
      </c>
      <c r="BB41" s="80"/>
      <c r="BC41" s="154"/>
      <c r="BD41" s="80"/>
    </row>
    <row r="42" spans="2:56" ht="18" customHeight="1">
      <c r="B42" s="247" t="s">
        <v>128</v>
      </c>
      <c r="C42" s="247"/>
      <c r="D42" s="247"/>
      <c r="E42" s="247" t="s">
        <v>133</v>
      </c>
      <c r="F42" s="247"/>
      <c r="G42" s="247"/>
      <c r="L42" s="107" t="s">
        <v>125</v>
      </c>
      <c r="M42" s="107"/>
      <c r="N42" s="107"/>
      <c r="O42" s="107"/>
      <c r="P42" s="91"/>
      <c r="Q42" s="91"/>
      <c r="AB42" s="117"/>
      <c r="AH42" s="73">
        <v>0</v>
      </c>
      <c r="AI42" s="73">
        <v>0</v>
      </c>
      <c r="AJ42" s="73">
        <v>0</v>
      </c>
      <c r="AK42" s="73">
        <v>0</v>
      </c>
      <c r="AM42" s="73">
        <v>0</v>
      </c>
      <c r="AT42" s="207"/>
      <c r="AV42" s="207"/>
      <c r="AW42" s="207"/>
      <c r="BB42" s="80"/>
      <c r="BC42" s="154"/>
      <c r="BD42" s="80"/>
    </row>
    <row r="43" spans="2:56" ht="18" customHeight="1">
      <c r="B43" s="247" t="s">
        <v>129</v>
      </c>
      <c r="C43" s="247"/>
      <c r="D43" s="247"/>
      <c r="E43" s="247" t="s">
        <v>135</v>
      </c>
      <c r="F43" s="247"/>
      <c r="G43" s="247"/>
      <c r="L43" s="92"/>
      <c r="M43" s="92"/>
      <c r="N43" s="92"/>
      <c r="O43" s="92"/>
      <c r="Z43" s="208"/>
      <c r="AJ43" s="117"/>
      <c r="AT43" s="207"/>
      <c r="BB43" s="80"/>
      <c r="BC43" s="154"/>
      <c r="BD43" s="80"/>
    </row>
    <row r="44" spans="2:56" ht="18" customHeight="1">
      <c r="B44" s="247" t="s">
        <v>130</v>
      </c>
      <c r="C44" s="247"/>
      <c r="D44" s="247"/>
      <c r="E44" s="247" t="s">
        <v>131</v>
      </c>
      <c r="F44" s="247"/>
      <c r="G44" s="247"/>
      <c r="K44" s="117"/>
      <c r="L44" s="189" t="s">
        <v>68</v>
      </c>
      <c r="M44" s="189"/>
      <c r="N44" s="189"/>
      <c r="O44" s="189"/>
      <c r="P44" s="91"/>
      <c r="Q44" s="91"/>
      <c r="AJ44" s="117"/>
      <c r="BB44" s="80"/>
      <c r="BC44" s="154"/>
      <c r="BD44" s="80"/>
    </row>
    <row r="45" spans="2:56" ht="18" customHeight="1">
      <c r="B45" s="234"/>
      <c r="C45" s="234"/>
      <c r="D45" s="234"/>
      <c r="E45" s="234"/>
      <c r="F45" s="234"/>
      <c r="G45" s="234"/>
      <c r="K45" s="117"/>
      <c r="L45" s="188"/>
      <c r="M45" s="188"/>
      <c r="N45" s="188"/>
      <c r="O45" s="224"/>
      <c r="P45" s="188"/>
      <c r="Q45" s="188"/>
      <c r="AJ45" s="117"/>
      <c r="BB45" s="80"/>
      <c r="BC45" s="154"/>
      <c r="BD45" s="80"/>
    </row>
    <row r="46" spans="2:56" ht="18" customHeight="1">
      <c r="B46" s="73" t="s">
        <v>114</v>
      </c>
      <c r="D46" s="234"/>
      <c r="E46" s="234"/>
      <c r="F46" s="234"/>
      <c r="G46" s="234"/>
      <c r="L46" s="117"/>
      <c r="M46" s="117"/>
      <c r="N46" s="117"/>
      <c r="O46" s="117"/>
      <c r="AN46" s="205"/>
      <c r="BB46" s="80"/>
      <c r="BC46" s="154"/>
      <c r="BD46" s="80"/>
    </row>
    <row r="47" spans="2:56" ht="15" customHeight="1">
      <c r="B47" s="73" t="s">
        <v>115</v>
      </c>
      <c r="D47" s="234"/>
      <c r="E47" s="234"/>
      <c r="F47" s="234"/>
      <c r="G47" s="234"/>
      <c r="J47" s="117"/>
      <c r="K47" s="117"/>
      <c r="N47" s="141"/>
      <c r="U47" s="117"/>
      <c r="V47" s="117"/>
      <c r="AN47" s="205"/>
    </row>
    <row r="48" spans="2:56" ht="15" customHeight="1">
      <c r="B48" s="73" t="s">
        <v>134</v>
      </c>
      <c r="D48" s="234"/>
      <c r="E48" s="234"/>
      <c r="F48" s="234"/>
      <c r="G48" s="234"/>
      <c r="J48" s="117"/>
      <c r="K48" s="117"/>
      <c r="N48" s="141"/>
      <c r="U48" s="117"/>
      <c r="V48" s="117"/>
      <c r="AN48" s="205"/>
    </row>
    <row r="49" spans="2:22" ht="15" customHeight="1">
      <c r="B49" s="73" t="s">
        <v>107</v>
      </c>
      <c r="J49" s="117"/>
      <c r="K49" s="117"/>
      <c r="N49" s="142"/>
      <c r="P49" s="117"/>
      <c r="Q49" s="117"/>
    </row>
    <row r="50" spans="2:22" ht="15" customHeight="1">
      <c r="B50" s="73" t="s">
        <v>123</v>
      </c>
      <c r="D50" s="117"/>
      <c r="E50" s="130"/>
      <c r="F50" s="130"/>
      <c r="G50" s="117"/>
      <c r="J50" s="117"/>
      <c r="N50" s="141"/>
      <c r="P50" s="117"/>
      <c r="Q50" s="117"/>
    </row>
    <row r="51" spans="2:22" ht="15" customHeight="1">
      <c r="D51" s="129"/>
      <c r="E51" s="117"/>
      <c r="F51" s="117"/>
      <c r="G51" s="117"/>
      <c r="I51" s="117"/>
      <c r="P51" s="117"/>
      <c r="Q51" s="117"/>
      <c r="R51" s="117"/>
      <c r="S51" s="117"/>
      <c r="T51" s="117"/>
      <c r="U51" s="117"/>
      <c r="V51" s="117"/>
    </row>
    <row r="52" spans="2:22" ht="14.25">
      <c r="C52" s="129"/>
      <c r="D52" s="129"/>
      <c r="E52" s="117"/>
      <c r="F52" s="117"/>
      <c r="G52" s="117"/>
      <c r="I52" s="117"/>
      <c r="R52" s="117"/>
      <c r="S52" s="117"/>
      <c r="T52" s="117"/>
      <c r="U52" s="117"/>
      <c r="V52" s="117"/>
    </row>
    <row r="53" spans="2:22" ht="17.25">
      <c r="C53" s="117"/>
      <c r="D53" s="129"/>
      <c r="E53" s="131"/>
      <c r="F53" s="131"/>
      <c r="G53" s="131"/>
      <c r="I53" s="117"/>
      <c r="R53" s="117"/>
      <c r="S53" s="117"/>
      <c r="T53" s="117"/>
      <c r="U53" s="117"/>
      <c r="V53" s="117"/>
    </row>
    <row r="54" spans="2:22">
      <c r="I54" s="117"/>
      <c r="M54" s="14"/>
      <c r="N54" s="110"/>
      <c r="R54" s="117"/>
      <c r="S54" s="117"/>
      <c r="T54" s="117"/>
      <c r="U54" s="117"/>
      <c r="V54" s="117"/>
    </row>
    <row r="55" spans="2:22">
      <c r="M55" s="14"/>
      <c r="N55" s="110"/>
    </row>
  </sheetData>
  <mergeCells count="7">
    <mergeCell ref="B1:G1"/>
    <mergeCell ref="B43:D43"/>
    <mergeCell ref="B44:D44"/>
    <mergeCell ref="E43:G43"/>
    <mergeCell ref="E44:G44"/>
    <mergeCell ref="B42:D42"/>
    <mergeCell ref="E42:G42"/>
  </mergeCells>
  <phoneticPr fontId="10"/>
  <pageMargins left="0.75" right="0.2" top="0.55000000000000004" bottom="0.2" header="0.31" footer="0.24"/>
  <pageSetup paperSize="9" orientation="portrait" r:id="rId1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I46"/>
  <sheetViews>
    <sheetView showGridLines="0" showZeros="0" zoomScale="70" zoomScaleNormal="70" zoomScaleSheetLayoutView="80" workbookViewId="0">
      <selection activeCell="AA15" sqref="AA15"/>
    </sheetView>
  </sheetViews>
  <sheetFormatPr defaultRowHeight="13.5"/>
  <cols>
    <col min="1" max="1" width="1.625" style="14" customWidth="1"/>
    <col min="2" max="3" width="8.875" style="14" customWidth="1"/>
    <col min="4" max="9" width="8.75" style="14" customWidth="1"/>
    <col min="10" max="10" width="15.25" style="14" customWidth="1"/>
    <col min="11" max="11" width="0.875" style="14" customWidth="1"/>
    <col min="12" max="22" width="8" style="14" customWidth="1"/>
    <col min="23" max="23" width="0.875" style="14" customWidth="1"/>
    <col min="24" max="47" width="9" style="14" customWidth="1"/>
    <col min="48" max="48" width="15.25" style="14" customWidth="1"/>
    <col min="49" max="49" width="9" style="14"/>
    <col min="50" max="61" width="6.625" style="14" customWidth="1"/>
    <col min="62" max="16384" width="9" style="14"/>
  </cols>
  <sheetData>
    <row r="1" spans="1:61">
      <c r="A1" s="96"/>
      <c r="B1" s="96"/>
      <c r="C1" s="96"/>
      <c r="D1" s="96"/>
      <c r="E1" s="96"/>
      <c r="F1" s="96"/>
      <c r="G1" s="96"/>
      <c r="H1" s="96"/>
      <c r="I1" s="96"/>
      <c r="J1" s="96"/>
      <c r="K1" s="102"/>
    </row>
    <row r="2" spans="1:61" ht="23.25" customHeight="1">
      <c r="A2" s="248" t="s">
        <v>119</v>
      </c>
      <c r="B2" s="248"/>
      <c r="C2" s="248"/>
      <c r="D2" s="248"/>
      <c r="E2" s="248"/>
      <c r="F2" s="248"/>
      <c r="G2" s="248"/>
      <c r="H2" s="248"/>
      <c r="I2" s="248"/>
      <c r="J2" s="248"/>
      <c r="K2" s="74"/>
    </row>
    <row r="3" spans="1:61" ht="7.5" customHeight="1">
      <c r="A3" s="27"/>
      <c r="B3" s="6"/>
      <c r="C3" s="6"/>
      <c r="J3" s="27"/>
    </row>
    <row r="4" spans="1:61" ht="21" customHeight="1">
      <c r="A4" s="97"/>
      <c r="B4" s="4"/>
      <c r="C4" s="211"/>
      <c r="D4" s="156" t="s">
        <v>7</v>
      </c>
      <c r="E4" s="29"/>
      <c r="F4" s="156" t="s">
        <v>8</v>
      </c>
      <c r="G4" s="29"/>
      <c r="H4" s="156" t="s">
        <v>9</v>
      </c>
      <c r="I4" s="29"/>
      <c r="J4" s="209" t="s">
        <v>13</v>
      </c>
      <c r="K4" s="2"/>
      <c r="X4" s="3"/>
      <c r="Y4" s="75"/>
      <c r="Z4" s="252" t="s">
        <v>69</v>
      </c>
      <c r="AA4" s="253"/>
      <c r="AB4" s="252" t="s">
        <v>0</v>
      </c>
      <c r="AC4" s="253"/>
      <c r="AD4" s="252" t="s">
        <v>1</v>
      </c>
      <c r="AE4" s="253"/>
      <c r="AF4" s="252" t="s">
        <v>2</v>
      </c>
      <c r="AG4" s="253"/>
      <c r="AH4" s="156" t="s">
        <v>3</v>
      </c>
      <c r="AI4" s="113"/>
      <c r="AJ4" s="156" t="s">
        <v>4</v>
      </c>
      <c r="AK4" s="29"/>
      <c r="AL4" s="156" t="s">
        <v>5</v>
      </c>
      <c r="AM4" s="29"/>
      <c r="AN4" s="156" t="s">
        <v>6</v>
      </c>
      <c r="AO4" s="29"/>
      <c r="AP4" s="156" t="s">
        <v>7</v>
      </c>
      <c r="AQ4" s="29"/>
      <c r="AR4" s="156" t="s">
        <v>8</v>
      </c>
      <c r="AS4" s="29"/>
      <c r="AT4" s="156" t="s">
        <v>9</v>
      </c>
      <c r="AU4" s="29"/>
      <c r="AV4" s="9" t="s">
        <v>13</v>
      </c>
    </row>
    <row r="5" spans="1:61" ht="21" customHeight="1">
      <c r="A5" s="97"/>
      <c r="B5" s="98"/>
      <c r="C5" s="212"/>
      <c r="D5" s="168" t="s">
        <v>14</v>
      </c>
      <c r="E5" s="169" t="s">
        <v>15</v>
      </c>
      <c r="F5" s="168" t="s">
        <v>14</v>
      </c>
      <c r="G5" s="168" t="s">
        <v>15</v>
      </c>
      <c r="H5" s="168" t="s">
        <v>14</v>
      </c>
      <c r="I5" s="169" t="s">
        <v>15</v>
      </c>
      <c r="J5" s="210" t="s">
        <v>16</v>
      </c>
      <c r="K5" s="2"/>
      <c r="X5" s="12"/>
      <c r="Y5" s="10"/>
      <c r="Z5" s="167" t="s">
        <v>14</v>
      </c>
      <c r="AA5" s="168" t="s">
        <v>15</v>
      </c>
      <c r="AB5" s="168" t="s">
        <v>14</v>
      </c>
      <c r="AC5" s="168" t="s">
        <v>15</v>
      </c>
      <c r="AD5" s="168" t="s">
        <v>14</v>
      </c>
      <c r="AE5" s="169" t="s">
        <v>15</v>
      </c>
      <c r="AF5" s="167" t="s">
        <v>14</v>
      </c>
      <c r="AG5" s="168" t="s">
        <v>15</v>
      </c>
      <c r="AH5" s="168" t="s">
        <v>14</v>
      </c>
      <c r="AI5" s="168" t="s">
        <v>15</v>
      </c>
      <c r="AJ5" s="168" t="s">
        <v>14</v>
      </c>
      <c r="AK5" s="169" t="s">
        <v>15</v>
      </c>
      <c r="AL5" s="167" t="s">
        <v>14</v>
      </c>
      <c r="AM5" s="168" t="s">
        <v>15</v>
      </c>
      <c r="AN5" s="168" t="s">
        <v>14</v>
      </c>
      <c r="AO5" s="168" t="s">
        <v>15</v>
      </c>
      <c r="AP5" s="168" t="s">
        <v>14</v>
      </c>
      <c r="AQ5" s="169" t="s">
        <v>15</v>
      </c>
      <c r="AR5" s="168" t="s">
        <v>14</v>
      </c>
      <c r="AS5" s="168" t="s">
        <v>15</v>
      </c>
      <c r="AT5" s="168" t="s">
        <v>14</v>
      </c>
      <c r="AU5" s="169" t="s">
        <v>15</v>
      </c>
      <c r="AV5" s="10" t="s">
        <v>16</v>
      </c>
    </row>
    <row r="6" spans="1:61" ht="21" customHeight="1">
      <c r="A6" s="70"/>
      <c r="B6" s="8"/>
      <c r="C6" s="213" t="s">
        <v>17</v>
      </c>
      <c r="D6" s="111">
        <v>73.2</v>
      </c>
      <c r="E6" s="111">
        <v>81.7</v>
      </c>
      <c r="F6" s="111">
        <v>79.8</v>
      </c>
      <c r="G6" s="111">
        <v>88.4</v>
      </c>
      <c r="H6" s="111">
        <v>83.9</v>
      </c>
      <c r="I6" s="111">
        <v>93.2</v>
      </c>
      <c r="J6" s="230" t="s">
        <v>120</v>
      </c>
      <c r="K6" s="85"/>
      <c r="L6" s="103"/>
      <c r="X6" s="8"/>
      <c r="Y6" s="170" t="s">
        <v>63</v>
      </c>
      <c r="Z6" s="72">
        <v>22.2</v>
      </c>
      <c r="AA6" s="72">
        <v>19.5</v>
      </c>
      <c r="AB6" s="72">
        <v>27.7</v>
      </c>
      <c r="AC6" s="72">
        <v>26.1</v>
      </c>
      <c r="AD6" s="72">
        <v>32.799999999999997</v>
      </c>
      <c r="AE6" s="72">
        <v>32.299999999999997</v>
      </c>
      <c r="AF6" s="111">
        <v>36.9</v>
      </c>
      <c r="AG6" s="72">
        <v>37.200000000000003</v>
      </c>
      <c r="AH6" s="72">
        <v>41.9</v>
      </c>
      <c r="AI6" s="72">
        <v>43.6</v>
      </c>
      <c r="AJ6" s="72">
        <v>48.3</v>
      </c>
      <c r="AK6" s="72">
        <v>51.8</v>
      </c>
      <c r="AL6" s="111">
        <v>57.1</v>
      </c>
      <c r="AM6" s="111">
        <v>62.2</v>
      </c>
      <c r="AN6" s="111">
        <v>66</v>
      </c>
      <c r="AO6" s="111">
        <v>73</v>
      </c>
      <c r="AP6" s="111">
        <v>73.2</v>
      </c>
      <c r="AQ6" s="111">
        <v>81.7</v>
      </c>
      <c r="AR6" s="111">
        <v>79.8</v>
      </c>
      <c r="AS6" s="111">
        <v>88.4</v>
      </c>
      <c r="AT6" s="111">
        <v>83.9</v>
      </c>
      <c r="AU6" s="111">
        <v>93.2</v>
      </c>
      <c r="AV6" s="225" t="s">
        <v>120</v>
      </c>
      <c r="AX6" s="14" t="s">
        <v>70</v>
      </c>
    </row>
    <row r="7" spans="1:61" ht="21" customHeight="1">
      <c r="A7" s="70"/>
      <c r="B7" s="69"/>
      <c r="C7" s="214" t="s">
        <v>19</v>
      </c>
      <c r="D7" s="72">
        <v>80.2</v>
      </c>
      <c r="E7" s="72">
        <v>89.8</v>
      </c>
      <c r="F7" s="72">
        <v>85.3</v>
      </c>
      <c r="G7" s="72">
        <v>96</v>
      </c>
      <c r="H7" s="72">
        <v>89.9</v>
      </c>
      <c r="I7" s="72">
        <v>101.2</v>
      </c>
      <c r="J7" s="230" t="s">
        <v>120</v>
      </c>
      <c r="K7" s="85"/>
      <c r="X7" s="69"/>
      <c r="Y7" s="171" t="s">
        <v>65</v>
      </c>
      <c r="Z7" s="72">
        <v>23.9</v>
      </c>
      <c r="AA7" s="72">
        <v>23</v>
      </c>
      <c r="AB7" s="72">
        <v>30.1</v>
      </c>
      <c r="AC7" s="72">
        <v>29.7</v>
      </c>
      <c r="AD7" s="72">
        <v>35.700000000000003</v>
      </c>
      <c r="AE7" s="72">
        <v>36.700000000000003</v>
      </c>
      <c r="AF7" s="111">
        <v>39.799999999999997</v>
      </c>
      <c r="AG7" s="72">
        <v>41.2</v>
      </c>
      <c r="AH7" s="72">
        <v>44.7</v>
      </c>
      <c r="AI7" s="72">
        <v>47.7</v>
      </c>
      <c r="AJ7" s="72">
        <v>53.9</v>
      </c>
      <c r="AK7" s="72">
        <v>58.6</v>
      </c>
      <c r="AL7" s="72">
        <v>63.9</v>
      </c>
      <c r="AM7" s="72">
        <v>70.3</v>
      </c>
      <c r="AN7" s="72">
        <v>72.7</v>
      </c>
      <c r="AO7" s="72">
        <v>81.099999999999994</v>
      </c>
      <c r="AP7" s="72">
        <v>80.2</v>
      </c>
      <c r="AQ7" s="72">
        <v>89.8</v>
      </c>
      <c r="AR7" s="72">
        <v>85.3</v>
      </c>
      <c r="AS7" s="72">
        <v>96</v>
      </c>
      <c r="AT7" s="72">
        <v>89.9</v>
      </c>
      <c r="AU7" s="72">
        <v>101.2</v>
      </c>
      <c r="AV7" s="225" t="s">
        <v>120</v>
      </c>
      <c r="AX7" s="114" t="s">
        <v>71</v>
      </c>
      <c r="AY7" s="114" t="s">
        <v>72</v>
      </c>
      <c r="AZ7" s="114" t="s">
        <v>73</v>
      </c>
      <c r="BA7" s="114" t="s">
        <v>74</v>
      </c>
      <c r="BB7" s="114" t="s">
        <v>75</v>
      </c>
      <c r="BC7" s="114" t="s">
        <v>76</v>
      </c>
      <c r="BD7" s="114" t="s">
        <v>77</v>
      </c>
      <c r="BE7" s="114" t="s">
        <v>78</v>
      </c>
      <c r="BF7" s="114" t="s">
        <v>79</v>
      </c>
      <c r="BG7" s="114" t="s">
        <v>80</v>
      </c>
      <c r="BH7" s="114" t="s">
        <v>112</v>
      </c>
      <c r="BI7" s="114" t="s">
        <v>81</v>
      </c>
    </row>
    <row r="8" spans="1:61" ht="21" customHeight="1">
      <c r="A8" s="70"/>
      <c r="B8" s="220" t="s">
        <v>26</v>
      </c>
      <c r="C8" s="215" t="s">
        <v>21</v>
      </c>
      <c r="D8" s="112">
        <v>74</v>
      </c>
      <c r="E8" s="112">
        <v>82.6</v>
      </c>
      <c r="F8" s="112">
        <v>80</v>
      </c>
      <c r="G8" s="112">
        <v>89.4</v>
      </c>
      <c r="H8" s="112">
        <v>85.1</v>
      </c>
      <c r="I8" s="112">
        <v>95.1</v>
      </c>
      <c r="J8" s="226">
        <v>43925</v>
      </c>
      <c r="X8" s="8" t="s">
        <v>26</v>
      </c>
      <c r="Y8" s="172" t="s">
        <v>66</v>
      </c>
      <c r="Z8" s="112">
        <v>22.5</v>
      </c>
      <c r="AA8" s="112">
        <v>21.3</v>
      </c>
      <c r="AB8" s="112">
        <v>28</v>
      </c>
      <c r="AC8" s="112">
        <v>27.5</v>
      </c>
      <c r="AD8" s="112">
        <v>33.6</v>
      </c>
      <c r="AE8" s="112">
        <v>34.200000000000003</v>
      </c>
      <c r="AF8" s="112">
        <v>38.1</v>
      </c>
      <c r="AG8" s="112">
        <v>39.700000000000003</v>
      </c>
      <c r="AH8" s="112">
        <v>43.2</v>
      </c>
      <c r="AI8" s="112">
        <v>46.1</v>
      </c>
      <c r="AJ8" s="112">
        <v>51</v>
      </c>
      <c r="AK8" s="112">
        <v>55.5</v>
      </c>
      <c r="AL8" s="112">
        <v>59.6</v>
      </c>
      <c r="AM8" s="112">
        <v>65.7</v>
      </c>
      <c r="AN8" s="112">
        <v>67.3</v>
      </c>
      <c r="AO8" s="112">
        <v>74.8</v>
      </c>
      <c r="AP8" s="112">
        <v>74</v>
      </c>
      <c r="AQ8" s="112">
        <v>82.6</v>
      </c>
      <c r="AR8" s="112">
        <v>80</v>
      </c>
      <c r="AS8" s="112">
        <v>89.4</v>
      </c>
      <c r="AT8" s="112">
        <v>85.1</v>
      </c>
      <c r="AU8" s="112">
        <v>95.1</v>
      </c>
      <c r="AV8" s="226">
        <v>43925</v>
      </c>
      <c r="AX8" s="115">
        <v>3.5</v>
      </c>
      <c r="AY8" s="115">
        <v>-1.5</v>
      </c>
      <c r="AZ8" s="115">
        <v>3</v>
      </c>
      <c r="BA8" s="115">
        <v>9</v>
      </c>
      <c r="BB8" s="115">
        <v>10</v>
      </c>
      <c r="BC8" s="115">
        <v>1</v>
      </c>
      <c r="BD8" s="115">
        <v>3</v>
      </c>
      <c r="BE8" s="115">
        <v>2</v>
      </c>
      <c r="BF8" s="115">
        <v>2</v>
      </c>
      <c r="BG8" s="115">
        <v>6</v>
      </c>
      <c r="BH8" s="115">
        <v>1.5</v>
      </c>
      <c r="BI8" s="116">
        <f>AVERAGE(AX8:BH8)</f>
        <v>3.5909090909090908</v>
      </c>
    </row>
    <row r="9" spans="1:61" ht="21" customHeight="1">
      <c r="A9" s="97"/>
      <c r="B9" s="8"/>
      <c r="C9" s="216" t="s">
        <v>22</v>
      </c>
      <c r="D9" s="191">
        <f t="shared" ref="D9:I9" si="0">ROUND(D6/D7*100,0)</f>
        <v>91</v>
      </c>
      <c r="E9" s="191">
        <f t="shared" si="0"/>
        <v>91</v>
      </c>
      <c r="F9" s="191">
        <f t="shared" si="0"/>
        <v>94</v>
      </c>
      <c r="G9" s="191">
        <f t="shared" si="0"/>
        <v>92</v>
      </c>
      <c r="H9" s="191">
        <f t="shared" si="0"/>
        <v>93</v>
      </c>
      <c r="I9" s="191">
        <f t="shared" si="0"/>
        <v>92</v>
      </c>
      <c r="J9" s="218"/>
      <c r="X9" s="69"/>
      <c r="Y9" s="67" t="s">
        <v>22</v>
      </c>
      <c r="Z9" s="11">
        <f>ROUND(Z6/Z7*100,0)</f>
        <v>93</v>
      </c>
      <c r="AA9" s="11">
        <f t="shared" ref="AA9:AU9" si="1">ROUND(AA6/AA7*100,0)</f>
        <v>85</v>
      </c>
      <c r="AB9" s="11">
        <f>ROUND(AB6/AB7*100,0)</f>
        <v>92</v>
      </c>
      <c r="AC9" s="11">
        <f t="shared" si="1"/>
        <v>88</v>
      </c>
      <c r="AD9" s="11">
        <f t="shared" si="1"/>
        <v>92</v>
      </c>
      <c r="AE9" s="11">
        <f>ROUND(AE6/AE7*100,0)</f>
        <v>88</v>
      </c>
      <c r="AF9" s="11">
        <f t="shared" si="1"/>
        <v>93</v>
      </c>
      <c r="AG9" s="11">
        <f t="shared" si="1"/>
        <v>90</v>
      </c>
      <c r="AH9" s="11">
        <f t="shared" si="1"/>
        <v>94</v>
      </c>
      <c r="AI9" s="11">
        <f t="shared" si="1"/>
        <v>91</v>
      </c>
      <c r="AJ9" s="11">
        <f t="shared" si="1"/>
        <v>90</v>
      </c>
      <c r="AK9" s="11">
        <f t="shared" si="1"/>
        <v>88</v>
      </c>
      <c r="AL9" s="11">
        <f t="shared" si="1"/>
        <v>89</v>
      </c>
      <c r="AM9" s="11">
        <f t="shared" si="1"/>
        <v>88</v>
      </c>
      <c r="AN9" s="11">
        <f t="shared" si="1"/>
        <v>91</v>
      </c>
      <c r="AO9" s="11">
        <f t="shared" si="1"/>
        <v>90</v>
      </c>
      <c r="AP9" s="11">
        <f t="shared" si="1"/>
        <v>91</v>
      </c>
      <c r="AQ9" s="11">
        <f t="shared" si="1"/>
        <v>91</v>
      </c>
      <c r="AR9" s="11">
        <f t="shared" si="1"/>
        <v>94</v>
      </c>
      <c r="AS9" s="11">
        <f t="shared" si="1"/>
        <v>92</v>
      </c>
      <c r="AT9" s="11">
        <f t="shared" si="1"/>
        <v>93</v>
      </c>
      <c r="AU9" s="11">
        <f t="shared" si="1"/>
        <v>92</v>
      </c>
      <c r="AV9" s="104"/>
    </row>
    <row r="10" spans="1:61" ht="21" customHeight="1">
      <c r="A10" s="97"/>
      <c r="B10" s="12"/>
      <c r="C10" s="217" t="s">
        <v>23</v>
      </c>
      <c r="D10" s="190">
        <f t="shared" ref="D10:I10" si="2">ROUND(D6/D8*100,0)</f>
        <v>99</v>
      </c>
      <c r="E10" s="190">
        <f t="shared" si="2"/>
        <v>99</v>
      </c>
      <c r="F10" s="190">
        <f t="shared" si="2"/>
        <v>100</v>
      </c>
      <c r="G10" s="190">
        <f t="shared" si="2"/>
        <v>99</v>
      </c>
      <c r="H10" s="190">
        <f t="shared" si="2"/>
        <v>99</v>
      </c>
      <c r="I10" s="190">
        <f t="shared" si="2"/>
        <v>98</v>
      </c>
      <c r="J10" s="219"/>
      <c r="X10" s="5"/>
      <c r="Y10" s="68" t="s">
        <v>23</v>
      </c>
      <c r="Z10" s="13">
        <f t="shared" ref="Z10:AU10" si="3">ROUND(Z6/Z8*100,0)</f>
        <v>99</v>
      </c>
      <c r="AA10" s="13">
        <f t="shared" si="3"/>
        <v>92</v>
      </c>
      <c r="AB10" s="13">
        <f>ROUND(AB6/AB8*100,0)</f>
        <v>99</v>
      </c>
      <c r="AC10" s="13">
        <f t="shared" si="3"/>
        <v>95</v>
      </c>
      <c r="AD10" s="13">
        <f t="shared" si="3"/>
        <v>98</v>
      </c>
      <c r="AE10" s="13">
        <f>ROUND(AE6/AE8*100,0)</f>
        <v>94</v>
      </c>
      <c r="AF10" s="13">
        <f t="shared" si="3"/>
        <v>97</v>
      </c>
      <c r="AG10" s="13">
        <f t="shared" si="3"/>
        <v>94</v>
      </c>
      <c r="AH10" s="13">
        <f t="shared" si="3"/>
        <v>97</v>
      </c>
      <c r="AI10" s="13">
        <f t="shared" si="3"/>
        <v>95</v>
      </c>
      <c r="AJ10" s="13">
        <f t="shared" si="3"/>
        <v>95</v>
      </c>
      <c r="AK10" s="13">
        <f t="shared" si="3"/>
        <v>93</v>
      </c>
      <c r="AL10" s="13">
        <f t="shared" si="3"/>
        <v>96</v>
      </c>
      <c r="AM10" s="13">
        <f t="shared" si="3"/>
        <v>95</v>
      </c>
      <c r="AN10" s="13">
        <f t="shared" si="3"/>
        <v>98</v>
      </c>
      <c r="AO10" s="13">
        <f t="shared" si="3"/>
        <v>98</v>
      </c>
      <c r="AP10" s="13">
        <f t="shared" si="3"/>
        <v>99</v>
      </c>
      <c r="AQ10" s="13">
        <f t="shared" si="3"/>
        <v>99</v>
      </c>
      <c r="AR10" s="13">
        <f t="shared" si="3"/>
        <v>100</v>
      </c>
      <c r="AS10" s="13">
        <f t="shared" si="3"/>
        <v>99</v>
      </c>
      <c r="AT10" s="13">
        <f t="shared" si="3"/>
        <v>99</v>
      </c>
      <c r="AU10" s="13">
        <f t="shared" si="3"/>
        <v>98</v>
      </c>
      <c r="AV10" s="105"/>
    </row>
    <row r="11" spans="1:61" ht="15" customHeight="1">
      <c r="D11" s="73"/>
      <c r="E11" s="73"/>
      <c r="F11" s="73"/>
      <c r="G11" s="73"/>
      <c r="J11" s="103"/>
      <c r="K11" s="103"/>
    </row>
    <row r="12" spans="1:61" ht="19.5" customHeight="1">
      <c r="A12" s="15" t="s">
        <v>118</v>
      </c>
      <c r="B12" s="117"/>
      <c r="C12" s="73"/>
      <c r="D12" s="73"/>
      <c r="E12" s="73"/>
      <c r="F12" s="73"/>
      <c r="G12" s="73"/>
      <c r="Y12" s="14" t="s">
        <v>102</v>
      </c>
      <c r="AA12" s="204" t="s">
        <v>109</v>
      </c>
      <c r="AB12" s="73"/>
      <c r="AC12" s="110">
        <f>(AC6-AC7)/(M34/10)</f>
        <v>-5.3731343283582067</v>
      </c>
      <c r="AD12" s="73"/>
      <c r="AE12" s="110">
        <f>(AE6-AE7)/(N34/10)</f>
        <v>-6.28571428571429</v>
      </c>
      <c r="AF12" s="73"/>
      <c r="AG12" s="110">
        <f>(AG6-AG7)/(O34/10)</f>
        <v>-8.8888888888888893</v>
      </c>
      <c r="AH12" s="73"/>
      <c r="AI12" s="110">
        <f>(AI6-AI7)/(P34/10)</f>
        <v>-6.3076923076923093</v>
      </c>
      <c r="AJ12" s="73"/>
      <c r="AK12" s="110">
        <f>(AK6-AK7)/(Q34/10)</f>
        <v>-6.2385321100917475</v>
      </c>
      <c r="AL12" s="73"/>
      <c r="AM12" s="110">
        <f>(AM6-AM7)/(R34/10)</f>
        <v>-6.9230769230769216</v>
      </c>
      <c r="AN12" s="73"/>
      <c r="AO12" s="110">
        <f>(AO6-AO7)/(S34/10)</f>
        <v>-7.4999999999999973</v>
      </c>
      <c r="AP12" s="73"/>
      <c r="AQ12" s="110">
        <f>(AQ6-AQ7)/(T34/10)</f>
        <v>-9.3103448275861975</v>
      </c>
      <c r="AR12" s="73"/>
      <c r="AS12" s="110">
        <f>(AS6-AS7)/(U34/10)</f>
        <v>-12.258064516129016</v>
      </c>
      <c r="AU12" s="110">
        <f>(AU6-AU7)/(V34/10)</f>
        <v>-15.384615384615378</v>
      </c>
    </row>
    <row r="13" spans="1:61" ht="19.5" customHeight="1">
      <c r="A13" s="15" t="s">
        <v>121</v>
      </c>
      <c r="B13" s="95"/>
      <c r="C13" s="117"/>
      <c r="D13" s="73"/>
      <c r="E13" s="73"/>
      <c r="F13" s="73"/>
      <c r="G13" s="73"/>
      <c r="Y13" s="14" t="s">
        <v>103</v>
      </c>
      <c r="AA13" s="204" t="s">
        <v>109</v>
      </c>
      <c r="AB13" s="73"/>
      <c r="AC13" s="110">
        <f>(AC6-AC8)/(M35/10)</f>
        <v>-2.2580645161290303</v>
      </c>
      <c r="AD13" s="73"/>
      <c r="AE13" s="110">
        <f>(AE6-AE8)/(N35/10)</f>
        <v>-2.8358208955223954</v>
      </c>
      <c r="AF13" s="73"/>
      <c r="AG13" s="110">
        <f>(AG6-AG8)/(O35/10)</f>
        <v>-4.545454545454545</v>
      </c>
      <c r="AH13" s="73"/>
      <c r="AI13" s="110">
        <f>(AI6-AI8)/(P35/10)</f>
        <v>-3.9062500000000004</v>
      </c>
      <c r="AJ13" s="73"/>
      <c r="AK13" s="110">
        <f>(AK6-AK8)/(Q35/10)</f>
        <v>-3.936170212765961</v>
      </c>
      <c r="AL13" s="73"/>
      <c r="AM13" s="110">
        <f>(AM6-AM8)/(R35/10)</f>
        <v>-3.4313725490196072</v>
      </c>
      <c r="AN13" s="73"/>
      <c r="AO13" s="110">
        <f>(AO6-AO8)/(S35/10)</f>
        <v>-1.9780219780219761</v>
      </c>
      <c r="AP13" s="73"/>
      <c r="AQ13" s="110">
        <f>(AQ6-AQ8)/(T35/10)</f>
        <v>-1.1538461538461433</v>
      </c>
      <c r="AR13" s="73"/>
      <c r="AS13" s="110">
        <f>(AS6-AS8)/(U35/10)</f>
        <v>-1.4705882352941151</v>
      </c>
      <c r="AU13" s="110">
        <f>(AU6-AU8)/(V35/10)</f>
        <v>-3.333333333333325</v>
      </c>
    </row>
    <row r="14" spans="1:61" ht="19.5" customHeight="1">
      <c r="A14" s="15" t="s">
        <v>113</v>
      </c>
      <c r="B14" s="95"/>
      <c r="C14" s="231"/>
      <c r="D14" s="73"/>
      <c r="E14" s="73"/>
      <c r="F14" s="73"/>
      <c r="G14" s="73"/>
      <c r="AA14" s="73"/>
      <c r="AQ14" s="110"/>
    </row>
    <row r="15" spans="1:61" ht="19.5" customHeight="1">
      <c r="A15" s="15" t="s">
        <v>82</v>
      </c>
      <c r="B15" s="73"/>
      <c r="C15" s="95"/>
      <c r="D15" s="73"/>
      <c r="E15" s="73"/>
      <c r="F15" s="73"/>
      <c r="G15" s="73"/>
    </row>
    <row r="16" spans="1:61" ht="21" customHeight="1">
      <c r="E16" s="99"/>
      <c r="F16" s="100"/>
      <c r="G16" s="100"/>
      <c r="Y16" s="205" t="s">
        <v>110</v>
      </c>
      <c r="Z16" s="206"/>
    </row>
    <row r="17" spans="1:33" ht="21" customHeight="1">
      <c r="B17" s="101"/>
      <c r="C17" s="101"/>
      <c r="D17" s="100"/>
      <c r="G17" s="79"/>
      <c r="H17" s="99"/>
      <c r="J17" s="27"/>
      <c r="AG17" s="78"/>
    </row>
    <row r="18" spans="1:33" ht="21" customHeight="1">
      <c r="A18" s="34"/>
      <c r="B18" s="101"/>
      <c r="C18" s="101"/>
      <c r="D18" s="100"/>
      <c r="G18" s="78"/>
      <c r="H18" s="99"/>
      <c r="I18" s="100"/>
      <c r="J18" s="27"/>
    </row>
    <row r="19" spans="1:33" ht="21" customHeight="1">
      <c r="A19" s="34"/>
      <c r="B19" s="101"/>
      <c r="C19" s="101"/>
      <c r="D19" s="99"/>
      <c r="G19" s="79"/>
      <c r="H19" s="99"/>
    </row>
    <row r="20" spans="1:33" ht="21" customHeight="1">
      <c r="A20" s="27"/>
      <c r="B20" s="27"/>
      <c r="C20" s="34"/>
      <c r="D20" s="99"/>
      <c r="H20" s="99"/>
    </row>
    <row r="21" spans="1:33" ht="21" customHeight="1">
      <c r="B21" s="101"/>
      <c r="C21" s="95"/>
      <c r="D21" s="99"/>
      <c r="H21" s="27"/>
    </row>
    <row r="22" spans="1:33" ht="21" customHeight="1">
      <c r="B22" s="101"/>
      <c r="C22" s="95"/>
      <c r="D22" s="99"/>
    </row>
    <row r="23" spans="1:33" ht="21" customHeight="1">
      <c r="B23" s="101"/>
      <c r="C23" s="95"/>
      <c r="D23" s="99"/>
    </row>
    <row r="24" spans="1:33" ht="21" customHeight="1">
      <c r="D24" s="27"/>
    </row>
    <row r="25" spans="1:33" ht="21" customHeight="1">
      <c r="D25" s="27"/>
    </row>
    <row r="26" spans="1:33" ht="21" customHeight="1"/>
    <row r="27" spans="1:33" ht="18" customHeight="1"/>
    <row r="28" spans="1:33" ht="18" customHeight="1">
      <c r="A28" s="34"/>
      <c r="C28" s="15"/>
    </row>
    <row r="29" spans="1:33" ht="18" customHeight="1"/>
    <row r="30" spans="1:33" ht="19.5" customHeight="1">
      <c r="A30" s="34"/>
      <c r="O30" s="24"/>
      <c r="P30" s="24"/>
      <c r="Q30" s="25"/>
      <c r="R30" s="24"/>
      <c r="S30" s="24"/>
      <c r="T30" s="24"/>
    </row>
    <row r="31" spans="1:33">
      <c r="A31" s="34"/>
      <c r="L31" s="75"/>
      <c r="M31" s="173" t="s">
        <v>83</v>
      </c>
      <c r="N31" s="174" t="s">
        <v>27</v>
      </c>
      <c r="O31" s="174" t="s">
        <v>28</v>
      </c>
      <c r="P31" s="174" t="s">
        <v>29</v>
      </c>
      <c r="Q31" s="174" t="s">
        <v>30</v>
      </c>
      <c r="R31" s="174" t="s">
        <v>31</v>
      </c>
      <c r="S31" s="174" t="s">
        <v>32</v>
      </c>
      <c r="T31" s="174" t="s">
        <v>33</v>
      </c>
      <c r="U31" s="174" t="s">
        <v>34</v>
      </c>
      <c r="V31" s="174" t="s">
        <v>35</v>
      </c>
    </row>
    <row r="32" spans="1:33">
      <c r="A32" s="34"/>
      <c r="L32" s="76"/>
      <c r="M32" s="175" t="s">
        <v>84</v>
      </c>
      <c r="N32" s="175" t="s">
        <v>52</v>
      </c>
      <c r="O32" s="175" t="s">
        <v>53</v>
      </c>
      <c r="P32" s="175" t="s">
        <v>54</v>
      </c>
      <c r="Q32" s="175" t="s">
        <v>55</v>
      </c>
      <c r="R32" s="175" t="s">
        <v>46</v>
      </c>
      <c r="S32" s="175" t="s">
        <v>56</v>
      </c>
      <c r="T32" s="175" t="s">
        <v>57</v>
      </c>
      <c r="U32" s="175" t="s">
        <v>108</v>
      </c>
      <c r="V32" s="175" t="s">
        <v>59</v>
      </c>
    </row>
    <row r="33" spans="1:22" ht="15.75" customHeight="1">
      <c r="A33" s="27"/>
      <c r="L33" s="176" t="s">
        <v>63</v>
      </c>
      <c r="M33" s="86">
        <f>AC6-AA6</f>
        <v>6.6000000000000014</v>
      </c>
      <c r="N33" s="86">
        <f>AE6-AC6</f>
        <v>6.1999999999999957</v>
      </c>
      <c r="O33" s="87">
        <f>AG6-AE6</f>
        <v>4.9000000000000057</v>
      </c>
      <c r="P33" s="87">
        <f>AI6-AG6</f>
        <v>6.3999999999999986</v>
      </c>
      <c r="Q33" s="87">
        <f>AK6-AI6</f>
        <v>8.1999999999999957</v>
      </c>
      <c r="R33" s="87">
        <f>AM6-AK6</f>
        <v>10.400000000000006</v>
      </c>
      <c r="S33" s="87">
        <f>AO6-AM6</f>
        <v>10.799999999999997</v>
      </c>
      <c r="T33" s="87">
        <f>AQ6-AO6</f>
        <v>8.7000000000000028</v>
      </c>
      <c r="U33" s="86">
        <f>AS6-AQ6</f>
        <v>6.7000000000000028</v>
      </c>
      <c r="V33" s="86">
        <f>AU6-AS6</f>
        <v>4.7999999999999972</v>
      </c>
    </row>
    <row r="34" spans="1:22" ht="15.75" customHeight="1">
      <c r="A34" s="27"/>
      <c r="L34" s="176" t="s">
        <v>65</v>
      </c>
      <c r="M34" s="86">
        <f>AC7-AA7</f>
        <v>6.6999999999999993</v>
      </c>
      <c r="N34" s="86">
        <f>AE7-AC7</f>
        <v>7.0000000000000036</v>
      </c>
      <c r="O34" s="87">
        <f>AG7-AE7</f>
        <v>4.5</v>
      </c>
      <c r="P34" s="87">
        <f>AI7-AG7</f>
        <v>6.5</v>
      </c>
      <c r="Q34" s="87">
        <f>AK7-AI7</f>
        <v>10.899999999999999</v>
      </c>
      <c r="R34" s="87">
        <f>AM7-AK7</f>
        <v>11.699999999999996</v>
      </c>
      <c r="S34" s="87">
        <f>AO7-AM7</f>
        <v>10.799999999999997</v>
      </c>
      <c r="T34" s="87">
        <f>AQ7-AO7</f>
        <v>8.7000000000000028</v>
      </c>
      <c r="U34" s="86">
        <f>AS7-AQ7</f>
        <v>6.2000000000000028</v>
      </c>
      <c r="V34" s="86">
        <f>AU7-AS7</f>
        <v>5.2000000000000028</v>
      </c>
    </row>
    <row r="35" spans="1:22" ht="15.75" customHeight="1">
      <c r="A35" s="27"/>
      <c r="L35" s="176" t="s">
        <v>66</v>
      </c>
      <c r="M35" s="86">
        <f>AC8-AA8</f>
        <v>6.1999999999999993</v>
      </c>
      <c r="N35" s="86">
        <f>AE8-AC8</f>
        <v>6.7000000000000028</v>
      </c>
      <c r="O35" s="87">
        <f>AG8-AE8</f>
        <v>5.5</v>
      </c>
      <c r="P35" s="87">
        <f>AI8-AG8</f>
        <v>6.3999999999999986</v>
      </c>
      <c r="Q35" s="87">
        <f>AK8-AI8</f>
        <v>9.3999999999999986</v>
      </c>
      <c r="R35" s="87">
        <f>AM8-AK8</f>
        <v>10.200000000000003</v>
      </c>
      <c r="S35" s="87">
        <f>AO8-AM8</f>
        <v>9.0999999999999943</v>
      </c>
      <c r="T35" s="87">
        <f>AQ8-AO8</f>
        <v>7.7999999999999972</v>
      </c>
      <c r="U35" s="86">
        <f>AS8-AQ8</f>
        <v>6.8000000000000114</v>
      </c>
      <c r="V35" s="86">
        <f>AU8-AS8</f>
        <v>5.6999999999999886</v>
      </c>
    </row>
    <row r="36" spans="1:22" ht="15.75" customHeight="1">
      <c r="A36" s="27"/>
      <c r="L36" s="88" t="s">
        <v>67</v>
      </c>
      <c r="M36" s="89">
        <f>M33/M34*100</f>
        <v>98.507462686567195</v>
      </c>
      <c r="N36" s="89">
        <f>N33/N34*100</f>
        <v>88.57142857142847</v>
      </c>
      <c r="O36" s="90">
        <f t="shared" ref="O36:V36" si="4">O33/O34*100</f>
        <v>108.88888888888901</v>
      </c>
      <c r="P36" s="90">
        <f t="shared" si="4"/>
        <v>98.461538461538439</v>
      </c>
      <c r="Q36" s="90">
        <f t="shared" si="4"/>
        <v>75.229357798165111</v>
      </c>
      <c r="R36" s="90">
        <f t="shared" si="4"/>
        <v>88.888888888888971</v>
      </c>
      <c r="S36" s="90">
        <f t="shared" si="4"/>
        <v>100</v>
      </c>
      <c r="T36" s="90">
        <f t="shared" si="4"/>
        <v>100</v>
      </c>
      <c r="U36" s="89">
        <f t="shared" si="4"/>
        <v>108.06451612903226</v>
      </c>
      <c r="V36" s="89">
        <f t="shared" si="4"/>
        <v>92.307692307692207</v>
      </c>
    </row>
    <row r="37" spans="1:22" ht="15.75" customHeight="1">
      <c r="A37" s="27"/>
      <c r="L37" s="88" t="s">
        <v>68</v>
      </c>
      <c r="M37" s="89">
        <f>M33/M35*100</f>
        <v>106.45161290322585</v>
      </c>
      <c r="N37" s="89">
        <f t="shared" ref="N37:V37" si="5">N33/N35*100</f>
        <v>92.537313432835717</v>
      </c>
      <c r="O37" s="90">
        <f t="shared" si="5"/>
        <v>89.090909090909193</v>
      </c>
      <c r="P37" s="90">
        <f t="shared" si="5"/>
        <v>100</v>
      </c>
      <c r="Q37" s="90">
        <f t="shared" si="5"/>
        <v>87.234042553191458</v>
      </c>
      <c r="R37" s="90">
        <f t="shared" si="5"/>
        <v>101.96078431372553</v>
      </c>
      <c r="S37" s="90">
        <f t="shared" si="5"/>
        <v>118.68131868131873</v>
      </c>
      <c r="T37" s="90">
        <f t="shared" si="5"/>
        <v>111.5384615384616</v>
      </c>
      <c r="U37" s="89">
        <f t="shared" si="5"/>
        <v>98.529411764705756</v>
      </c>
      <c r="V37" s="89">
        <f t="shared" si="5"/>
        <v>84.210526315789593</v>
      </c>
    </row>
    <row r="38" spans="1:22" ht="15.75" customHeight="1">
      <c r="A38" s="27"/>
      <c r="O38" s="73"/>
      <c r="P38" s="73"/>
      <c r="Q38" s="73"/>
      <c r="R38" s="73"/>
      <c r="S38" s="73"/>
      <c r="T38" s="73"/>
    </row>
    <row r="39" spans="1:22" ht="15.75" customHeight="1">
      <c r="N39" s="21"/>
      <c r="O39" s="106"/>
      <c r="P39" s="107" t="s">
        <v>67</v>
      </c>
      <c r="Q39" s="187"/>
      <c r="R39" s="91" t="s">
        <v>122</v>
      </c>
      <c r="S39" s="107"/>
      <c r="T39" s="107"/>
      <c r="U39" s="25"/>
    </row>
    <row r="40" spans="1:22" ht="15.75" customHeight="1">
      <c r="M40" s="78"/>
      <c r="O40" s="108"/>
      <c r="P40" s="92"/>
      <c r="Q40" s="109"/>
      <c r="R40" s="92"/>
      <c r="S40" s="92"/>
      <c r="T40" s="92"/>
      <c r="U40" s="27"/>
      <c r="V40" s="78"/>
    </row>
    <row r="41" spans="1:22" ht="14.25">
      <c r="M41" s="78"/>
      <c r="O41" s="106"/>
      <c r="P41" s="107" t="s">
        <v>68</v>
      </c>
      <c r="Q41" s="187"/>
      <c r="R41" s="91" t="s">
        <v>122</v>
      </c>
      <c r="S41" s="107"/>
      <c r="T41" s="107"/>
      <c r="U41" s="25"/>
      <c r="V41" s="78"/>
    </row>
    <row r="42" spans="1:22">
      <c r="O42" s="81"/>
      <c r="P42" s="81"/>
      <c r="Q42" s="81"/>
      <c r="R42" s="81"/>
      <c r="S42" s="81"/>
      <c r="T42" s="81"/>
    </row>
    <row r="45" spans="1:22">
      <c r="Q45" s="110"/>
    </row>
    <row r="46" spans="1:22">
      <c r="Q46" s="110"/>
    </row>
  </sheetData>
  <mergeCells count="5">
    <mergeCell ref="AD4:AE4"/>
    <mergeCell ref="AF4:AG4"/>
    <mergeCell ref="Z4:AA4"/>
    <mergeCell ref="AB4:AC4"/>
    <mergeCell ref="A2:J2"/>
  </mergeCells>
  <phoneticPr fontId="10"/>
  <pageMargins left="0.7" right="0.2" top="0.9" bottom="0.98" header="0.32" footer="0.51"/>
  <headerFooter alignWithMargins="0"/>
  <rowBreaks count="1" manualBreakCount="1">
    <brk id="42" max="21" man="1"/>
  </rowBreaks>
  <colBreaks count="1" manualBreakCount="1">
    <brk id="10" max="41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Z108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50" t="s">
        <v>106</v>
      </c>
      <c r="C1" s="250"/>
      <c r="D1" s="250"/>
      <c r="E1" s="250"/>
      <c r="F1" s="250"/>
      <c r="G1" s="250"/>
      <c r="H1" s="250"/>
      <c r="I1" s="250"/>
      <c r="J1" s="250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>
      <c r="A3" s="1"/>
      <c r="B3" s="3"/>
      <c r="C3" s="4"/>
      <c r="D3" s="156" t="s">
        <v>4</v>
      </c>
      <c r="E3" s="29"/>
      <c r="F3" s="156" t="s">
        <v>5</v>
      </c>
      <c r="G3" s="29"/>
      <c r="H3" s="156" t="s">
        <v>6</v>
      </c>
      <c r="I3" s="29"/>
      <c r="J3" s="194" t="s">
        <v>13</v>
      </c>
      <c r="K3" s="16"/>
      <c r="L3" s="16"/>
      <c r="Z3" s="1"/>
      <c r="AA3" s="3"/>
      <c r="AB3" s="28"/>
      <c r="AC3" s="156" t="s">
        <v>4</v>
      </c>
      <c r="AD3" s="29"/>
      <c r="AE3" s="156" t="s">
        <v>5</v>
      </c>
      <c r="AF3" s="29"/>
      <c r="AG3" s="156" t="s">
        <v>6</v>
      </c>
      <c r="AH3" s="29"/>
      <c r="AI3" s="156" t="s">
        <v>7</v>
      </c>
      <c r="AJ3" s="29"/>
      <c r="AK3" s="156" t="s">
        <v>8</v>
      </c>
      <c r="AL3" s="29"/>
      <c r="AM3" s="156" t="s">
        <v>9</v>
      </c>
      <c r="AN3" s="29"/>
      <c r="AO3" s="156" t="s">
        <v>10</v>
      </c>
      <c r="AP3" s="29"/>
      <c r="AQ3" s="156" t="s">
        <v>11</v>
      </c>
      <c r="AR3" s="29"/>
      <c r="AS3" s="156" t="s">
        <v>12</v>
      </c>
      <c r="AT3" s="29"/>
      <c r="AU3" s="156" t="s">
        <v>85</v>
      </c>
      <c r="AV3" s="29"/>
      <c r="AW3" s="156" t="s">
        <v>86</v>
      </c>
      <c r="AX3" s="29"/>
      <c r="AY3" s="156" t="s">
        <v>87</v>
      </c>
      <c r="AZ3" s="35"/>
    </row>
    <row r="4" spans="1:52">
      <c r="A4" s="1"/>
      <c r="B4" s="5"/>
      <c r="C4" s="6"/>
      <c r="D4" s="168" t="s">
        <v>88</v>
      </c>
      <c r="E4" s="169" t="s">
        <v>89</v>
      </c>
      <c r="F4" s="167" t="s">
        <v>88</v>
      </c>
      <c r="G4" s="168" t="s">
        <v>89</v>
      </c>
      <c r="H4" s="169" t="s">
        <v>88</v>
      </c>
      <c r="I4" s="178" t="s">
        <v>89</v>
      </c>
      <c r="J4" s="195"/>
      <c r="K4" s="16"/>
      <c r="L4" s="16"/>
      <c r="Z4" s="1"/>
      <c r="AA4" s="5"/>
      <c r="AB4" s="30"/>
      <c r="AC4" s="168" t="s">
        <v>88</v>
      </c>
      <c r="AD4" s="169" t="s">
        <v>89</v>
      </c>
      <c r="AE4" s="167" t="s">
        <v>88</v>
      </c>
      <c r="AF4" s="168" t="s">
        <v>89</v>
      </c>
      <c r="AG4" s="169" t="s">
        <v>88</v>
      </c>
      <c r="AH4" s="178" t="s">
        <v>89</v>
      </c>
      <c r="AI4" s="168" t="s">
        <v>88</v>
      </c>
      <c r="AJ4" s="169" t="s">
        <v>89</v>
      </c>
      <c r="AK4" s="169" t="s">
        <v>88</v>
      </c>
      <c r="AL4" s="178" t="s">
        <v>89</v>
      </c>
      <c r="AM4" s="168" t="s">
        <v>88</v>
      </c>
      <c r="AN4" s="169" t="s">
        <v>89</v>
      </c>
      <c r="AO4" s="169" t="s">
        <v>88</v>
      </c>
      <c r="AP4" s="177" t="s">
        <v>89</v>
      </c>
      <c r="AQ4" s="167" t="s">
        <v>88</v>
      </c>
      <c r="AR4" s="168" t="s">
        <v>89</v>
      </c>
      <c r="AS4" s="169" t="s">
        <v>88</v>
      </c>
      <c r="AT4" s="178" t="s">
        <v>89</v>
      </c>
      <c r="AU4" s="167" t="s">
        <v>88</v>
      </c>
      <c r="AV4" s="169" t="s">
        <v>89</v>
      </c>
      <c r="AW4" s="167" t="s">
        <v>88</v>
      </c>
      <c r="AX4" s="168" t="s">
        <v>89</v>
      </c>
      <c r="AY4" s="169" t="s">
        <v>88</v>
      </c>
      <c r="AZ4" s="177" t="s">
        <v>89</v>
      </c>
    </row>
    <row r="5" spans="1:52" ht="14.25">
      <c r="A5" s="1"/>
      <c r="B5" s="36"/>
      <c r="C5" s="180" t="s">
        <v>90</v>
      </c>
      <c r="D5" s="37"/>
      <c r="E5" s="38"/>
      <c r="F5" s="37"/>
      <c r="G5" s="38"/>
      <c r="H5" s="38"/>
      <c r="I5" s="62"/>
      <c r="J5" s="196"/>
      <c r="Z5" s="1"/>
      <c r="AA5" s="36"/>
      <c r="AB5" s="180" t="s">
        <v>90</v>
      </c>
      <c r="AC5" s="37"/>
      <c r="AD5" s="38"/>
      <c r="AE5" s="37"/>
      <c r="AF5" s="38"/>
      <c r="AG5" s="38"/>
      <c r="AH5" s="56"/>
      <c r="AI5" s="37"/>
      <c r="AJ5" s="38"/>
      <c r="AK5" s="38"/>
      <c r="AL5" s="56"/>
      <c r="AM5" s="37"/>
      <c r="AN5" s="38"/>
      <c r="AO5" s="38"/>
      <c r="AP5" s="56"/>
      <c r="AQ5" s="37"/>
      <c r="AR5" s="38"/>
      <c r="AS5" s="38"/>
      <c r="AT5" s="62"/>
      <c r="AU5" s="37"/>
      <c r="AV5" s="38"/>
      <c r="AW5" s="37"/>
      <c r="AX5" s="38"/>
      <c r="AY5" s="38"/>
      <c r="AZ5" s="56"/>
    </row>
    <row r="6" spans="1:52" ht="14.25">
      <c r="A6" s="1"/>
      <c r="B6" s="36"/>
      <c r="C6" s="181" t="s">
        <v>91</v>
      </c>
      <c r="D6" s="39" t="s">
        <v>18</v>
      </c>
      <c r="E6" s="39" t="s">
        <v>18</v>
      </c>
      <c r="F6" s="39" t="s">
        <v>18</v>
      </c>
      <c r="G6" s="39" t="s">
        <v>18</v>
      </c>
      <c r="H6" s="39" t="s">
        <v>18</v>
      </c>
      <c r="I6" s="39" t="s">
        <v>18</v>
      </c>
      <c r="J6" s="197"/>
      <c r="Z6" s="1"/>
      <c r="AA6" s="36"/>
      <c r="AB6" s="181" t="s">
        <v>91</v>
      </c>
      <c r="AC6" s="39" t="s">
        <v>18</v>
      </c>
      <c r="AD6" s="39" t="s">
        <v>18</v>
      </c>
      <c r="AE6" s="39" t="s">
        <v>18</v>
      </c>
      <c r="AF6" s="39" t="s">
        <v>18</v>
      </c>
      <c r="AG6" s="39" t="s">
        <v>18</v>
      </c>
      <c r="AH6" s="39" t="s">
        <v>18</v>
      </c>
      <c r="AI6" s="39" t="s">
        <v>18</v>
      </c>
      <c r="AJ6" s="39" t="s">
        <v>18</v>
      </c>
      <c r="AK6" s="39" t="s">
        <v>18</v>
      </c>
      <c r="AL6" s="39" t="s">
        <v>18</v>
      </c>
      <c r="AM6" s="39" t="s">
        <v>18</v>
      </c>
      <c r="AN6" s="39" t="s">
        <v>18</v>
      </c>
      <c r="AO6" s="39" t="s">
        <v>18</v>
      </c>
      <c r="AP6" s="39" t="s">
        <v>18</v>
      </c>
      <c r="AQ6" s="39" t="s">
        <v>18</v>
      </c>
      <c r="AR6" s="39" t="s">
        <v>18</v>
      </c>
      <c r="AS6" s="39" t="s">
        <v>18</v>
      </c>
      <c r="AT6" s="39" t="s">
        <v>18</v>
      </c>
      <c r="AU6" s="39" t="s">
        <v>18</v>
      </c>
      <c r="AV6" s="39" t="s">
        <v>18</v>
      </c>
      <c r="AW6" s="39" t="s">
        <v>18</v>
      </c>
      <c r="AX6" s="39" t="s">
        <v>18</v>
      </c>
      <c r="AY6" s="39" t="s">
        <v>18</v>
      </c>
      <c r="AZ6" s="45" t="s">
        <v>18</v>
      </c>
    </row>
    <row r="7" spans="1:52" ht="14.25">
      <c r="A7" s="1"/>
      <c r="B7" s="40" t="s">
        <v>93</v>
      </c>
      <c r="C7" s="182" t="s">
        <v>92</v>
      </c>
      <c r="D7" s="192" t="s">
        <v>18</v>
      </c>
      <c r="E7" s="192" t="s">
        <v>18</v>
      </c>
      <c r="F7" s="192" t="s">
        <v>18</v>
      </c>
      <c r="G7" s="192" t="s">
        <v>18</v>
      </c>
      <c r="H7" s="192" t="s">
        <v>18</v>
      </c>
      <c r="I7" s="192" t="s">
        <v>18</v>
      </c>
      <c r="J7" s="198"/>
      <c r="Z7" s="1"/>
      <c r="AA7" s="40" t="s">
        <v>93</v>
      </c>
      <c r="AB7" s="182" t="s">
        <v>92</v>
      </c>
      <c r="AC7" s="192" t="s">
        <v>18</v>
      </c>
      <c r="AD7" s="192" t="s">
        <v>18</v>
      </c>
      <c r="AE7" s="192" t="s">
        <v>18</v>
      </c>
      <c r="AF7" s="192" t="s">
        <v>18</v>
      </c>
      <c r="AG7" s="192" t="s">
        <v>18</v>
      </c>
      <c r="AH7" s="192" t="s">
        <v>18</v>
      </c>
      <c r="AI7" s="192" t="s">
        <v>18</v>
      </c>
      <c r="AJ7" s="192" t="s">
        <v>18</v>
      </c>
      <c r="AK7" s="192" t="s">
        <v>18</v>
      </c>
      <c r="AL7" s="192" t="s">
        <v>18</v>
      </c>
      <c r="AM7" s="192" t="s">
        <v>18</v>
      </c>
      <c r="AN7" s="192" t="s">
        <v>18</v>
      </c>
      <c r="AO7" s="192" t="s">
        <v>18</v>
      </c>
      <c r="AP7" s="192" t="s">
        <v>18</v>
      </c>
      <c r="AQ7" s="192" t="s">
        <v>18</v>
      </c>
      <c r="AR7" s="192" t="s">
        <v>18</v>
      </c>
      <c r="AS7" s="192" t="s">
        <v>18</v>
      </c>
      <c r="AT7" s="192" t="s">
        <v>18</v>
      </c>
      <c r="AU7" s="192" t="s">
        <v>18</v>
      </c>
      <c r="AV7" s="192" t="s">
        <v>18</v>
      </c>
      <c r="AW7" s="192" t="s">
        <v>18</v>
      </c>
      <c r="AX7" s="192" t="s">
        <v>18</v>
      </c>
      <c r="AY7" s="192" t="s">
        <v>18</v>
      </c>
      <c r="AZ7" s="47" t="s">
        <v>18</v>
      </c>
    </row>
    <row r="8" spans="1:52">
      <c r="A8" s="1"/>
      <c r="B8" s="36"/>
      <c r="C8" s="41" t="s">
        <v>22</v>
      </c>
      <c r="D8" s="191" t="s">
        <v>18</v>
      </c>
      <c r="E8" s="191" t="s">
        <v>18</v>
      </c>
      <c r="F8" s="191" t="s">
        <v>18</v>
      </c>
      <c r="G8" s="191" t="s">
        <v>18</v>
      </c>
      <c r="H8" s="191" t="s">
        <v>18</v>
      </c>
      <c r="I8" s="191" t="s">
        <v>18</v>
      </c>
      <c r="J8" s="196"/>
      <c r="Z8" s="1"/>
      <c r="AA8" s="36"/>
      <c r="AB8" s="41" t="s">
        <v>22</v>
      </c>
      <c r="AC8" s="191" t="s">
        <v>18</v>
      </c>
      <c r="AD8" s="191" t="s">
        <v>18</v>
      </c>
      <c r="AE8" s="191" t="s">
        <v>18</v>
      </c>
      <c r="AF8" s="191" t="s">
        <v>18</v>
      </c>
      <c r="AG8" s="191" t="s">
        <v>18</v>
      </c>
      <c r="AH8" s="191" t="s">
        <v>18</v>
      </c>
      <c r="AI8" s="191" t="s">
        <v>18</v>
      </c>
      <c r="AJ8" s="191" t="s">
        <v>18</v>
      </c>
      <c r="AK8" s="191" t="s">
        <v>18</v>
      </c>
      <c r="AL8" s="191" t="s">
        <v>18</v>
      </c>
      <c r="AM8" s="191" t="s">
        <v>18</v>
      </c>
      <c r="AN8" s="191" t="s">
        <v>18</v>
      </c>
      <c r="AO8" s="191" t="s">
        <v>18</v>
      </c>
      <c r="AP8" s="191" t="s">
        <v>18</v>
      </c>
      <c r="AQ8" s="191" t="s">
        <v>18</v>
      </c>
      <c r="AR8" s="191" t="s">
        <v>18</v>
      </c>
      <c r="AS8" s="191" t="s">
        <v>18</v>
      </c>
      <c r="AT8" s="191" t="s">
        <v>18</v>
      </c>
      <c r="AU8" s="191" t="s">
        <v>18</v>
      </c>
      <c r="AV8" s="191" t="s">
        <v>18</v>
      </c>
      <c r="AW8" s="191" t="s">
        <v>18</v>
      </c>
      <c r="AX8" s="191" t="s">
        <v>18</v>
      </c>
      <c r="AY8" s="191" t="s">
        <v>18</v>
      </c>
      <c r="AZ8" s="48" t="s">
        <v>18</v>
      </c>
    </row>
    <row r="9" spans="1:52">
      <c r="A9" s="1"/>
      <c r="B9" s="42"/>
      <c r="C9" s="43" t="s">
        <v>23</v>
      </c>
      <c r="D9" s="190" t="s">
        <v>18</v>
      </c>
      <c r="E9" s="190" t="s">
        <v>18</v>
      </c>
      <c r="F9" s="190" t="s">
        <v>18</v>
      </c>
      <c r="G9" s="190" t="s">
        <v>18</v>
      </c>
      <c r="H9" s="190" t="s">
        <v>18</v>
      </c>
      <c r="I9" s="190" t="s">
        <v>18</v>
      </c>
      <c r="J9" s="198"/>
      <c r="Z9" s="1"/>
      <c r="AA9" s="42"/>
      <c r="AB9" s="43" t="s">
        <v>23</v>
      </c>
      <c r="AC9" s="190" t="s">
        <v>18</v>
      </c>
      <c r="AD9" s="190" t="s">
        <v>18</v>
      </c>
      <c r="AE9" s="190" t="s">
        <v>18</v>
      </c>
      <c r="AF9" s="190" t="s">
        <v>18</v>
      </c>
      <c r="AG9" s="190" t="s">
        <v>18</v>
      </c>
      <c r="AH9" s="190" t="s">
        <v>18</v>
      </c>
      <c r="AI9" s="190" t="s">
        <v>18</v>
      </c>
      <c r="AJ9" s="190" t="s">
        <v>18</v>
      </c>
      <c r="AK9" s="190" t="s">
        <v>18</v>
      </c>
      <c r="AL9" s="190" t="s">
        <v>18</v>
      </c>
      <c r="AM9" s="190" t="s">
        <v>18</v>
      </c>
      <c r="AN9" s="190" t="s">
        <v>18</v>
      </c>
      <c r="AO9" s="190" t="s">
        <v>18</v>
      </c>
      <c r="AP9" s="190" t="s">
        <v>18</v>
      </c>
      <c r="AQ9" s="190" t="s">
        <v>18</v>
      </c>
      <c r="AR9" s="190" t="s">
        <v>18</v>
      </c>
      <c r="AS9" s="190" t="s">
        <v>18</v>
      </c>
      <c r="AT9" s="190" t="s">
        <v>18</v>
      </c>
      <c r="AU9" s="190" t="s">
        <v>18</v>
      </c>
      <c r="AV9" s="190" t="s">
        <v>18</v>
      </c>
      <c r="AW9" s="190" t="s">
        <v>18</v>
      </c>
      <c r="AX9" s="190" t="s">
        <v>18</v>
      </c>
      <c r="AY9" s="190" t="s">
        <v>18</v>
      </c>
      <c r="AZ9" s="50" t="s">
        <v>18</v>
      </c>
    </row>
    <row r="10" spans="1:52" ht="14.25">
      <c r="A10" s="1"/>
      <c r="B10" s="44"/>
      <c r="C10" s="180" t="s">
        <v>90</v>
      </c>
      <c r="D10" s="37"/>
      <c r="E10" s="38"/>
      <c r="F10" s="37"/>
      <c r="G10" s="38"/>
      <c r="H10" s="38"/>
      <c r="I10" s="62"/>
      <c r="J10" s="19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4"/>
      <c r="AB10" s="180" t="s">
        <v>90</v>
      </c>
      <c r="AC10" s="37"/>
      <c r="AD10" s="38"/>
      <c r="AE10" s="37"/>
      <c r="AF10" s="38"/>
      <c r="AG10" s="38"/>
      <c r="AH10" s="56"/>
      <c r="AI10" s="37"/>
      <c r="AJ10" s="38"/>
      <c r="AK10" s="38"/>
      <c r="AL10" s="56"/>
      <c r="AM10" s="37"/>
      <c r="AN10" s="38"/>
      <c r="AO10" s="38"/>
      <c r="AP10" s="56"/>
      <c r="AQ10" s="37"/>
      <c r="AR10" s="38"/>
      <c r="AS10" s="38"/>
      <c r="AT10" s="62"/>
      <c r="AU10" s="37"/>
      <c r="AV10" s="38"/>
      <c r="AW10" s="37"/>
      <c r="AX10" s="38"/>
      <c r="AY10" s="38"/>
      <c r="AZ10" s="56"/>
    </row>
    <row r="11" spans="1:52" ht="14.25">
      <c r="A11" s="1"/>
      <c r="B11" s="44"/>
      <c r="C11" s="181" t="s">
        <v>91</v>
      </c>
      <c r="D11" s="39">
        <v>26.1</v>
      </c>
      <c r="E11" s="45">
        <v>23.8</v>
      </c>
      <c r="F11" s="39">
        <v>36.1</v>
      </c>
      <c r="G11" s="45">
        <v>30.3</v>
      </c>
      <c r="H11" s="45">
        <v>46.3</v>
      </c>
      <c r="I11" s="63">
        <v>36.799999999999997</v>
      </c>
      <c r="J11" s="20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4"/>
      <c r="AB11" s="181" t="s">
        <v>91</v>
      </c>
      <c r="AC11" s="39">
        <v>26.1</v>
      </c>
      <c r="AD11" s="45">
        <v>23.8</v>
      </c>
      <c r="AE11" s="39">
        <v>36.1</v>
      </c>
      <c r="AF11" s="45">
        <v>30.3</v>
      </c>
      <c r="AG11" s="45">
        <v>46.3</v>
      </c>
      <c r="AH11" s="57">
        <v>36.799999999999997</v>
      </c>
      <c r="AI11" s="39">
        <v>54.6</v>
      </c>
      <c r="AJ11" s="45">
        <v>42.3</v>
      </c>
      <c r="AK11" s="45">
        <v>61.2</v>
      </c>
      <c r="AL11" s="57">
        <v>47.7</v>
      </c>
      <c r="AM11" s="39">
        <v>65.599999999999994</v>
      </c>
      <c r="AN11" s="45">
        <v>51.8</v>
      </c>
      <c r="AO11" s="45">
        <v>68.3</v>
      </c>
      <c r="AP11" s="57">
        <v>53.9</v>
      </c>
      <c r="AQ11" s="39">
        <v>72.2</v>
      </c>
      <c r="AR11" s="45">
        <v>56.5</v>
      </c>
      <c r="AS11" s="45">
        <v>80.5</v>
      </c>
      <c r="AT11" s="63">
        <v>60.9</v>
      </c>
      <c r="AU11" s="39">
        <v>89</v>
      </c>
      <c r="AV11" s="45">
        <v>65.900000000000006</v>
      </c>
      <c r="AW11" s="39">
        <v>94.6</v>
      </c>
      <c r="AX11" s="45">
        <v>69.599999999999994</v>
      </c>
      <c r="AY11" s="45">
        <v>98.6</v>
      </c>
      <c r="AZ11" s="57">
        <v>72.599999999999994</v>
      </c>
    </row>
    <row r="12" spans="1:52" ht="14.25">
      <c r="A12" s="1"/>
      <c r="B12" s="46" t="s">
        <v>26</v>
      </c>
      <c r="C12" s="182" t="s">
        <v>92</v>
      </c>
      <c r="D12" s="192">
        <v>26.5</v>
      </c>
      <c r="E12" s="47">
        <v>23.9</v>
      </c>
      <c r="F12" s="192">
        <v>35.5</v>
      </c>
      <c r="G12" s="47">
        <v>29.6</v>
      </c>
      <c r="H12" s="47">
        <v>44.8</v>
      </c>
      <c r="I12" s="64">
        <v>35.4</v>
      </c>
      <c r="J12" s="20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6" t="s">
        <v>26</v>
      </c>
      <c r="AB12" s="182" t="s">
        <v>92</v>
      </c>
      <c r="AC12" s="192">
        <v>26.5</v>
      </c>
      <c r="AD12" s="47">
        <v>23.9</v>
      </c>
      <c r="AE12" s="192">
        <v>35.5</v>
      </c>
      <c r="AF12" s="47">
        <v>29.6</v>
      </c>
      <c r="AG12" s="47">
        <v>44.8</v>
      </c>
      <c r="AH12" s="193">
        <v>35.4</v>
      </c>
      <c r="AI12" s="192">
        <v>53.3</v>
      </c>
      <c r="AJ12" s="47">
        <v>40.4</v>
      </c>
      <c r="AK12" s="47">
        <v>60.1</v>
      </c>
      <c r="AL12" s="193">
        <v>44.6</v>
      </c>
      <c r="AM12" s="192">
        <v>64.8</v>
      </c>
      <c r="AN12" s="47">
        <v>47.7</v>
      </c>
      <c r="AO12" s="47">
        <v>68.400000000000006</v>
      </c>
      <c r="AP12" s="193">
        <v>50.1</v>
      </c>
      <c r="AQ12" s="192">
        <v>72.2</v>
      </c>
      <c r="AR12" s="47">
        <v>52.8</v>
      </c>
      <c r="AS12" s="47">
        <v>79.099999999999994</v>
      </c>
      <c r="AT12" s="64">
        <v>56.4</v>
      </c>
      <c r="AU12" s="192">
        <v>86.6</v>
      </c>
      <c r="AV12" s="47">
        <v>60.6</v>
      </c>
      <c r="AW12" s="192">
        <v>92.4</v>
      </c>
      <c r="AX12" s="47">
        <v>64.2</v>
      </c>
      <c r="AY12" s="47">
        <v>96.2</v>
      </c>
      <c r="AZ12" s="193">
        <v>67.5</v>
      </c>
    </row>
    <row r="13" spans="1:52">
      <c r="A13" s="1"/>
      <c r="B13" s="44"/>
      <c r="C13" s="41" t="s">
        <v>22</v>
      </c>
      <c r="D13" s="191">
        <f t="shared" ref="D13:I13" si="0">ROUND(D10/D11*100,0)</f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191">
        <f t="shared" si="0"/>
        <v>0</v>
      </c>
      <c r="J13" s="19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4"/>
      <c r="AB13" s="41" t="s">
        <v>22</v>
      </c>
      <c r="AC13" s="191">
        <f>ROUND(AC10/AC11*100,0)</f>
        <v>0</v>
      </c>
      <c r="AD13" s="48">
        <f t="shared" ref="AD13:AZ13" si="1">ROUND(AD10/AD11*100,0)</f>
        <v>0</v>
      </c>
      <c r="AE13" s="48">
        <f t="shared" si="1"/>
        <v>0</v>
      </c>
      <c r="AF13" s="48">
        <f t="shared" si="1"/>
        <v>0</v>
      </c>
      <c r="AG13" s="48">
        <f t="shared" si="1"/>
        <v>0</v>
      </c>
      <c r="AH13" s="48">
        <f t="shared" si="1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  <c r="AN13" s="48">
        <f t="shared" si="1"/>
        <v>0</v>
      </c>
      <c r="AO13" s="48">
        <f t="shared" si="1"/>
        <v>0</v>
      </c>
      <c r="AP13" s="48">
        <f t="shared" si="1"/>
        <v>0</v>
      </c>
      <c r="AQ13" s="48">
        <f t="shared" si="1"/>
        <v>0</v>
      </c>
      <c r="AR13" s="48">
        <f t="shared" si="1"/>
        <v>0</v>
      </c>
      <c r="AS13" s="48">
        <f t="shared" si="1"/>
        <v>0</v>
      </c>
      <c r="AT13" s="48">
        <f t="shared" si="1"/>
        <v>0</v>
      </c>
      <c r="AU13" s="48">
        <f t="shared" si="1"/>
        <v>0</v>
      </c>
      <c r="AV13" s="48">
        <f t="shared" si="1"/>
        <v>0</v>
      </c>
      <c r="AW13" s="48">
        <f t="shared" si="1"/>
        <v>0</v>
      </c>
      <c r="AX13" s="48">
        <f t="shared" si="1"/>
        <v>0</v>
      </c>
      <c r="AY13" s="48">
        <f t="shared" si="1"/>
        <v>0</v>
      </c>
      <c r="AZ13" s="48">
        <f t="shared" si="1"/>
        <v>0</v>
      </c>
    </row>
    <row r="14" spans="1:52">
      <c r="A14" s="1"/>
      <c r="B14" s="49"/>
      <c r="C14" s="43" t="s">
        <v>23</v>
      </c>
      <c r="D14" s="190">
        <f t="shared" ref="D14:I14" si="2">ROUND(D10/D12*100,0)</f>
        <v>0</v>
      </c>
      <c r="E14" s="50">
        <f t="shared" si="2"/>
        <v>0</v>
      </c>
      <c r="F14" s="50">
        <f t="shared" si="2"/>
        <v>0</v>
      </c>
      <c r="G14" s="50">
        <f t="shared" si="2"/>
        <v>0</v>
      </c>
      <c r="H14" s="50">
        <f t="shared" si="2"/>
        <v>0</v>
      </c>
      <c r="I14" s="190">
        <f t="shared" si="2"/>
        <v>0</v>
      </c>
      <c r="J14" s="20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9"/>
      <c r="AB14" s="43" t="s">
        <v>23</v>
      </c>
      <c r="AC14" s="190">
        <f t="shared" ref="AC14:AZ14" si="3">ROUND(AC10/AC12*100,0)</f>
        <v>0</v>
      </c>
      <c r="AD14" s="50">
        <f t="shared" si="3"/>
        <v>0</v>
      </c>
      <c r="AE14" s="50">
        <f t="shared" si="3"/>
        <v>0</v>
      </c>
      <c r="AF14" s="50">
        <f t="shared" si="3"/>
        <v>0</v>
      </c>
      <c r="AG14" s="50">
        <f t="shared" si="3"/>
        <v>0</v>
      </c>
      <c r="AH14" s="50">
        <f t="shared" si="3"/>
        <v>0</v>
      </c>
      <c r="AI14" s="50">
        <f t="shared" si="3"/>
        <v>0</v>
      </c>
      <c r="AJ14" s="50">
        <f t="shared" si="3"/>
        <v>0</v>
      </c>
      <c r="AK14" s="50">
        <f t="shared" si="3"/>
        <v>0</v>
      </c>
      <c r="AL14" s="50">
        <f t="shared" si="3"/>
        <v>0</v>
      </c>
      <c r="AM14" s="50">
        <f t="shared" si="3"/>
        <v>0</v>
      </c>
      <c r="AN14" s="50">
        <f t="shared" si="3"/>
        <v>0</v>
      </c>
      <c r="AO14" s="50">
        <f t="shared" si="3"/>
        <v>0</v>
      </c>
      <c r="AP14" s="50">
        <f t="shared" si="3"/>
        <v>0</v>
      </c>
      <c r="AQ14" s="50">
        <f t="shared" si="3"/>
        <v>0</v>
      </c>
      <c r="AR14" s="50">
        <f t="shared" si="3"/>
        <v>0</v>
      </c>
      <c r="AS14" s="50">
        <f t="shared" si="3"/>
        <v>0</v>
      </c>
      <c r="AT14" s="50">
        <f t="shared" si="3"/>
        <v>0</v>
      </c>
      <c r="AU14" s="50">
        <f t="shared" si="3"/>
        <v>0</v>
      </c>
      <c r="AV14" s="50">
        <f t="shared" si="3"/>
        <v>0</v>
      </c>
      <c r="AW14" s="50">
        <f t="shared" si="3"/>
        <v>0</v>
      </c>
      <c r="AX14" s="50">
        <f t="shared" si="3"/>
        <v>0</v>
      </c>
      <c r="AY14" s="50">
        <f t="shared" si="3"/>
        <v>0</v>
      </c>
      <c r="AZ14" s="50">
        <f t="shared" si="3"/>
        <v>0</v>
      </c>
    </row>
    <row r="15" spans="1:52" ht="14.25">
      <c r="A15" s="1"/>
      <c r="B15" s="8"/>
      <c r="C15" s="183" t="s">
        <v>90</v>
      </c>
      <c r="D15" s="51">
        <f t="shared" ref="D15:I15" si="4">ROUND((D5+D10)/2,1)</f>
        <v>0</v>
      </c>
      <c r="E15" s="51">
        <f t="shared" si="4"/>
        <v>0</v>
      </c>
      <c r="F15" s="51">
        <f t="shared" si="4"/>
        <v>0</v>
      </c>
      <c r="G15" s="51">
        <f t="shared" si="4"/>
        <v>0</v>
      </c>
      <c r="H15" s="51">
        <f t="shared" si="4"/>
        <v>0</v>
      </c>
      <c r="I15" s="51">
        <f t="shared" si="4"/>
        <v>0</v>
      </c>
      <c r="J15" s="19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83" t="s">
        <v>90</v>
      </c>
      <c r="AC15" s="59" t="str">
        <f>IF(ISERROR(AVERAGE(AC5,AC10)),"",AVERAGE(AC5,AC10))</f>
        <v/>
      </c>
      <c r="AD15" s="59" t="str">
        <f t="shared" ref="AD15:AZ15" si="5">IF(ISERROR(AVERAGE(AD5,AD10)),"",AVERAGE(AD5,AD10))</f>
        <v/>
      </c>
      <c r="AE15" s="59" t="str">
        <f t="shared" si="5"/>
        <v/>
      </c>
      <c r="AF15" s="59" t="str">
        <f t="shared" si="5"/>
        <v/>
      </c>
      <c r="AG15" s="59" t="str">
        <f t="shared" si="5"/>
        <v/>
      </c>
      <c r="AH15" s="59" t="str">
        <f t="shared" si="5"/>
        <v/>
      </c>
      <c r="AI15" s="59" t="str">
        <f t="shared" si="5"/>
        <v/>
      </c>
      <c r="AJ15" s="59" t="str">
        <f t="shared" si="5"/>
        <v/>
      </c>
      <c r="AK15" s="59" t="str">
        <f t="shared" si="5"/>
        <v/>
      </c>
      <c r="AL15" s="59" t="str">
        <f t="shared" si="5"/>
        <v/>
      </c>
      <c r="AM15" s="59" t="str">
        <f t="shared" si="5"/>
        <v/>
      </c>
      <c r="AN15" s="59" t="str">
        <f t="shared" si="5"/>
        <v/>
      </c>
      <c r="AO15" s="59" t="str">
        <f t="shared" si="5"/>
        <v/>
      </c>
      <c r="AP15" s="59" t="str">
        <f t="shared" si="5"/>
        <v/>
      </c>
      <c r="AQ15" s="59" t="str">
        <f t="shared" si="5"/>
        <v/>
      </c>
      <c r="AR15" s="59" t="str">
        <f t="shared" si="5"/>
        <v/>
      </c>
      <c r="AS15" s="59" t="str">
        <f t="shared" si="5"/>
        <v/>
      </c>
      <c r="AT15" s="59" t="str">
        <f t="shared" si="5"/>
        <v/>
      </c>
      <c r="AU15" s="59" t="str">
        <f t="shared" si="5"/>
        <v/>
      </c>
      <c r="AV15" s="59" t="str">
        <f t="shared" si="5"/>
        <v/>
      </c>
      <c r="AW15" s="59" t="str">
        <f t="shared" si="5"/>
        <v/>
      </c>
      <c r="AX15" s="59" t="str">
        <f t="shared" si="5"/>
        <v/>
      </c>
      <c r="AY15" s="59" t="str">
        <f t="shared" si="5"/>
        <v/>
      </c>
      <c r="AZ15" s="59" t="str">
        <f t="shared" si="5"/>
        <v/>
      </c>
    </row>
    <row r="16" spans="1:52" ht="14.25">
      <c r="A16" s="1"/>
      <c r="B16" s="8"/>
      <c r="C16" s="181" t="s">
        <v>91</v>
      </c>
      <c r="D16" s="52">
        <f t="shared" ref="D16:I17" si="6">D11</f>
        <v>26.1</v>
      </c>
      <c r="E16" s="52">
        <f t="shared" si="6"/>
        <v>23.8</v>
      </c>
      <c r="F16" s="52">
        <f t="shared" si="6"/>
        <v>36.1</v>
      </c>
      <c r="G16" s="52">
        <f t="shared" si="6"/>
        <v>30.3</v>
      </c>
      <c r="H16" s="52">
        <f t="shared" si="6"/>
        <v>46.3</v>
      </c>
      <c r="I16" s="52">
        <f t="shared" si="6"/>
        <v>36.799999999999997</v>
      </c>
      <c r="J16" s="20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81" t="s">
        <v>91</v>
      </c>
      <c r="AC16" s="52">
        <f>AC11</f>
        <v>26.1</v>
      </c>
      <c r="AD16" s="52">
        <f t="shared" ref="AD16:AZ17" si="7">AD11</f>
        <v>23.8</v>
      </c>
      <c r="AE16" s="52">
        <f t="shared" si="7"/>
        <v>36.1</v>
      </c>
      <c r="AF16" s="52">
        <f t="shared" si="7"/>
        <v>30.3</v>
      </c>
      <c r="AG16" s="52">
        <f t="shared" si="7"/>
        <v>46.3</v>
      </c>
      <c r="AH16" s="52">
        <f t="shared" si="7"/>
        <v>36.799999999999997</v>
      </c>
      <c r="AI16" s="52">
        <f t="shared" si="7"/>
        <v>54.6</v>
      </c>
      <c r="AJ16" s="52">
        <f t="shared" si="7"/>
        <v>42.3</v>
      </c>
      <c r="AK16" s="52">
        <f t="shared" si="7"/>
        <v>61.2</v>
      </c>
      <c r="AL16" s="52">
        <f t="shared" si="7"/>
        <v>47.7</v>
      </c>
      <c r="AM16" s="52">
        <f t="shared" si="7"/>
        <v>65.599999999999994</v>
      </c>
      <c r="AN16" s="52">
        <f t="shared" si="7"/>
        <v>51.8</v>
      </c>
      <c r="AO16" s="52">
        <f t="shared" si="7"/>
        <v>68.3</v>
      </c>
      <c r="AP16" s="52">
        <f t="shared" si="7"/>
        <v>53.9</v>
      </c>
      <c r="AQ16" s="52">
        <f t="shared" si="7"/>
        <v>72.2</v>
      </c>
      <c r="AR16" s="52">
        <f t="shared" si="7"/>
        <v>56.5</v>
      </c>
      <c r="AS16" s="52">
        <f t="shared" si="7"/>
        <v>80.5</v>
      </c>
      <c r="AT16" s="52">
        <f t="shared" si="7"/>
        <v>60.9</v>
      </c>
      <c r="AU16" s="52">
        <f t="shared" si="7"/>
        <v>89</v>
      </c>
      <c r="AV16" s="52">
        <f t="shared" si="7"/>
        <v>65.900000000000006</v>
      </c>
      <c r="AW16" s="52">
        <f t="shared" si="7"/>
        <v>94.6</v>
      </c>
      <c r="AX16" s="52">
        <f t="shared" si="7"/>
        <v>69.599999999999994</v>
      </c>
      <c r="AY16" s="52">
        <f t="shared" si="7"/>
        <v>98.6</v>
      </c>
      <c r="AZ16" s="65">
        <f t="shared" si="7"/>
        <v>72.599999999999994</v>
      </c>
    </row>
    <row r="17" spans="1:52" ht="14.25">
      <c r="A17" s="1"/>
      <c r="B17" s="8" t="s">
        <v>64</v>
      </c>
      <c r="C17" s="184" t="s">
        <v>92</v>
      </c>
      <c r="D17" s="53">
        <f t="shared" si="6"/>
        <v>26.5</v>
      </c>
      <c r="E17" s="53">
        <f t="shared" si="6"/>
        <v>23.9</v>
      </c>
      <c r="F17" s="53">
        <f t="shared" si="6"/>
        <v>35.5</v>
      </c>
      <c r="G17" s="53">
        <f t="shared" si="6"/>
        <v>29.6</v>
      </c>
      <c r="H17" s="53">
        <f t="shared" si="6"/>
        <v>44.8</v>
      </c>
      <c r="I17" s="53">
        <f t="shared" si="6"/>
        <v>35.4</v>
      </c>
      <c r="J17" s="20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64</v>
      </c>
      <c r="AB17" s="184" t="s">
        <v>92</v>
      </c>
      <c r="AC17" s="53">
        <f>AC12</f>
        <v>26.5</v>
      </c>
      <c r="AD17" s="53">
        <f t="shared" si="7"/>
        <v>23.9</v>
      </c>
      <c r="AE17" s="53">
        <f t="shared" si="7"/>
        <v>35.5</v>
      </c>
      <c r="AF17" s="53">
        <f t="shared" si="7"/>
        <v>29.6</v>
      </c>
      <c r="AG17" s="53">
        <f t="shared" si="7"/>
        <v>44.8</v>
      </c>
      <c r="AH17" s="53">
        <f t="shared" si="7"/>
        <v>35.4</v>
      </c>
      <c r="AI17" s="53">
        <f t="shared" si="7"/>
        <v>53.3</v>
      </c>
      <c r="AJ17" s="53">
        <f t="shared" si="7"/>
        <v>40.4</v>
      </c>
      <c r="AK17" s="53">
        <f t="shared" si="7"/>
        <v>60.1</v>
      </c>
      <c r="AL17" s="53">
        <f t="shared" si="7"/>
        <v>44.6</v>
      </c>
      <c r="AM17" s="53">
        <f t="shared" si="7"/>
        <v>64.8</v>
      </c>
      <c r="AN17" s="53">
        <f t="shared" si="7"/>
        <v>47.7</v>
      </c>
      <c r="AO17" s="53">
        <f t="shared" si="7"/>
        <v>68.400000000000006</v>
      </c>
      <c r="AP17" s="53">
        <f t="shared" si="7"/>
        <v>50.1</v>
      </c>
      <c r="AQ17" s="53">
        <f t="shared" si="7"/>
        <v>72.2</v>
      </c>
      <c r="AR17" s="53">
        <f t="shared" si="7"/>
        <v>52.8</v>
      </c>
      <c r="AS17" s="53">
        <f t="shared" si="7"/>
        <v>79.099999999999994</v>
      </c>
      <c r="AT17" s="53">
        <f t="shared" si="7"/>
        <v>56.4</v>
      </c>
      <c r="AU17" s="53">
        <f t="shared" si="7"/>
        <v>86.6</v>
      </c>
      <c r="AV17" s="53">
        <f t="shared" si="7"/>
        <v>60.6</v>
      </c>
      <c r="AW17" s="53">
        <f t="shared" si="7"/>
        <v>92.4</v>
      </c>
      <c r="AX17" s="53">
        <f t="shared" si="7"/>
        <v>64.2</v>
      </c>
      <c r="AY17" s="53">
        <f t="shared" si="7"/>
        <v>96.2</v>
      </c>
      <c r="AZ17" s="66">
        <f t="shared" si="7"/>
        <v>67.5</v>
      </c>
    </row>
    <row r="18" spans="1:52">
      <c r="A18" s="1"/>
      <c r="B18" s="8"/>
      <c r="C18" s="41" t="s">
        <v>22</v>
      </c>
      <c r="D18" s="54">
        <f t="shared" ref="D18:I18" si="8">ROUND(D15/D16*100,0)</f>
        <v>0</v>
      </c>
      <c r="E18" s="54">
        <f t="shared" si="8"/>
        <v>0</v>
      </c>
      <c r="F18" s="54">
        <f t="shared" si="8"/>
        <v>0</v>
      </c>
      <c r="G18" s="54">
        <f t="shared" si="8"/>
        <v>0</v>
      </c>
      <c r="H18" s="54">
        <f t="shared" si="8"/>
        <v>0</v>
      </c>
      <c r="I18" s="54">
        <f t="shared" si="8"/>
        <v>0</v>
      </c>
      <c r="J18" s="19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41" t="s">
        <v>22</v>
      </c>
      <c r="AC18" s="60" t="str">
        <f>IF(ISERROR(ROUND(AC15/AC16*100,0)),"",ROUND(AC15/AC16*100,0))</f>
        <v/>
      </c>
      <c r="AD18" s="60" t="str">
        <f t="shared" ref="AD18:AZ18" si="9">IF(ISERROR(ROUND(AD15/AD16*100,0)),"",ROUND(AD15/AD16*100,0))</f>
        <v/>
      </c>
      <c r="AE18" s="60" t="str">
        <f t="shared" si="9"/>
        <v/>
      </c>
      <c r="AF18" s="60" t="str">
        <f t="shared" si="9"/>
        <v/>
      </c>
      <c r="AG18" s="60" t="str">
        <f t="shared" si="9"/>
        <v/>
      </c>
      <c r="AH18" s="60" t="str">
        <f t="shared" si="9"/>
        <v/>
      </c>
      <c r="AI18" s="60" t="str">
        <f t="shared" si="9"/>
        <v/>
      </c>
      <c r="AJ18" s="60" t="str">
        <f t="shared" si="9"/>
        <v/>
      </c>
      <c r="AK18" s="60" t="str">
        <f t="shared" si="9"/>
        <v/>
      </c>
      <c r="AL18" s="60" t="str">
        <f t="shared" si="9"/>
        <v/>
      </c>
      <c r="AM18" s="60" t="str">
        <f t="shared" si="9"/>
        <v/>
      </c>
      <c r="AN18" s="60" t="str">
        <f t="shared" si="9"/>
        <v/>
      </c>
      <c r="AO18" s="60" t="str">
        <f t="shared" si="9"/>
        <v/>
      </c>
      <c r="AP18" s="60" t="str">
        <f t="shared" si="9"/>
        <v/>
      </c>
      <c r="AQ18" s="60" t="str">
        <f t="shared" si="9"/>
        <v/>
      </c>
      <c r="AR18" s="60" t="str">
        <f t="shared" si="9"/>
        <v/>
      </c>
      <c r="AS18" s="60" t="str">
        <f t="shared" si="9"/>
        <v/>
      </c>
      <c r="AT18" s="60" t="str">
        <f t="shared" si="9"/>
        <v/>
      </c>
      <c r="AU18" s="60" t="str">
        <f t="shared" si="9"/>
        <v/>
      </c>
      <c r="AV18" s="60" t="str">
        <f t="shared" si="9"/>
        <v/>
      </c>
      <c r="AW18" s="60" t="str">
        <f t="shared" si="9"/>
        <v/>
      </c>
      <c r="AX18" s="60" t="str">
        <f t="shared" si="9"/>
        <v/>
      </c>
      <c r="AY18" s="60" t="str">
        <f t="shared" si="9"/>
        <v/>
      </c>
      <c r="AZ18" s="60" t="str">
        <f t="shared" si="9"/>
        <v/>
      </c>
    </row>
    <row r="19" spans="1:52">
      <c r="A19" s="1"/>
      <c r="B19" s="12"/>
      <c r="C19" s="43" t="s">
        <v>23</v>
      </c>
      <c r="D19" s="55">
        <f t="shared" ref="D19:I19" si="10">ROUND(D15/D17*100,0)</f>
        <v>0</v>
      </c>
      <c r="E19" s="55">
        <f t="shared" si="10"/>
        <v>0</v>
      </c>
      <c r="F19" s="55">
        <f t="shared" si="10"/>
        <v>0</v>
      </c>
      <c r="G19" s="55">
        <f t="shared" si="10"/>
        <v>0</v>
      </c>
      <c r="H19" s="55">
        <f t="shared" si="10"/>
        <v>0</v>
      </c>
      <c r="I19" s="55">
        <f t="shared" si="10"/>
        <v>0</v>
      </c>
      <c r="J19" s="20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43" t="s">
        <v>23</v>
      </c>
      <c r="AC19" s="61" t="str">
        <f>IF(ISERROR(ROUND(AC15/AC17*100,0)),"",ROUND(AC15/AC17*100,0))</f>
        <v/>
      </c>
      <c r="AD19" s="61" t="str">
        <f t="shared" ref="AD19:AZ19" si="11">IF(ISERROR(ROUND(AD15/AD17*100,0)),"",ROUND(AD15/AD17*100,0))</f>
        <v/>
      </c>
      <c r="AE19" s="61" t="str">
        <f t="shared" si="11"/>
        <v/>
      </c>
      <c r="AF19" s="61" t="str">
        <f t="shared" si="11"/>
        <v/>
      </c>
      <c r="AG19" s="61" t="str">
        <f t="shared" si="11"/>
        <v/>
      </c>
      <c r="AH19" s="61" t="str">
        <f t="shared" si="11"/>
        <v/>
      </c>
      <c r="AI19" s="61" t="str">
        <f t="shared" si="11"/>
        <v/>
      </c>
      <c r="AJ19" s="61" t="str">
        <f t="shared" si="11"/>
        <v/>
      </c>
      <c r="AK19" s="61" t="str">
        <f t="shared" si="11"/>
        <v/>
      </c>
      <c r="AL19" s="61" t="str">
        <f t="shared" si="11"/>
        <v/>
      </c>
      <c r="AM19" s="61" t="str">
        <f t="shared" si="11"/>
        <v/>
      </c>
      <c r="AN19" s="61" t="str">
        <f t="shared" si="11"/>
        <v/>
      </c>
      <c r="AO19" s="61" t="str">
        <f t="shared" si="11"/>
        <v/>
      </c>
      <c r="AP19" s="61" t="str">
        <f t="shared" si="11"/>
        <v/>
      </c>
      <c r="AQ19" s="61" t="str">
        <f t="shared" si="11"/>
        <v/>
      </c>
      <c r="AR19" s="61" t="str">
        <f t="shared" si="11"/>
        <v/>
      </c>
      <c r="AS19" s="61" t="str">
        <f t="shared" si="11"/>
        <v/>
      </c>
      <c r="AT19" s="61" t="str">
        <f t="shared" si="11"/>
        <v/>
      </c>
      <c r="AU19" s="61" t="str">
        <f t="shared" si="11"/>
        <v/>
      </c>
      <c r="AV19" s="61" t="str">
        <f t="shared" si="11"/>
        <v/>
      </c>
      <c r="AW19" s="61" t="str">
        <f t="shared" si="11"/>
        <v/>
      </c>
      <c r="AX19" s="61" t="str">
        <f t="shared" si="11"/>
        <v/>
      </c>
      <c r="AY19" s="61" t="str">
        <f t="shared" si="11"/>
        <v/>
      </c>
      <c r="AZ19" s="6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98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99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85" t="s">
        <v>31</v>
      </c>
      <c r="O22" s="185" t="s">
        <v>32</v>
      </c>
      <c r="P22" s="185" t="s">
        <v>33</v>
      </c>
      <c r="Q22" s="185" t="s">
        <v>34</v>
      </c>
      <c r="R22" s="185" t="s">
        <v>35</v>
      </c>
      <c r="S22" s="185" t="s">
        <v>36</v>
      </c>
      <c r="T22" s="185" t="s">
        <v>37</v>
      </c>
      <c r="U22" s="185" t="s">
        <v>94</v>
      </c>
      <c r="V22" s="185" t="s">
        <v>95</v>
      </c>
      <c r="W22" s="185" t="s">
        <v>96</v>
      </c>
      <c r="X22" s="186" t="s">
        <v>97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100</v>
      </c>
      <c r="C23" s="1"/>
      <c r="D23" s="1"/>
      <c r="E23" s="1"/>
      <c r="F23" s="1"/>
      <c r="G23" s="1"/>
      <c r="H23" s="1"/>
      <c r="I23" s="1"/>
      <c r="J23" s="16"/>
      <c r="K23" s="16"/>
      <c r="L23" s="16"/>
      <c r="M23" s="179" t="s">
        <v>63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6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9" t="s">
        <v>65</v>
      </c>
      <c r="N24" s="17">
        <f>AE16-AC16</f>
        <v>10</v>
      </c>
      <c r="O24" s="17">
        <f>AF16-AE16</f>
        <v>-5.8000000000000007</v>
      </c>
      <c r="P24" s="17">
        <f>AI10-AG10</f>
        <v>0</v>
      </c>
      <c r="Q24" s="17">
        <f>AK10-AI10</f>
        <v>0</v>
      </c>
      <c r="R24" s="17">
        <f>AM10-AK10</f>
        <v>0</v>
      </c>
      <c r="S24" s="17">
        <f>AO10-AM10</f>
        <v>0</v>
      </c>
      <c r="T24" s="17">
        <f>AQ10-AO10</f>
        <v>0</v>
      </c>
      <c r="U24" s="17">
        <f>AS10-AQ10</f>
        <v>0</v>
      </c>
      <c r="V24" s="17">
        <f>AU10-AS10</f>
        <v>0</v>
      </c>
      <c r="W24" s="17">
        <f>AW10-AU10</f>
        <v>0</v>
      </c>
      <c r="X24" s="17">
        <f>AY10-AW10</f>
        <v>0</v>
      </c>
      <c r="Y24" s="16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6"/>
      <c r="C25" s="1"/>
      <c r="D25" s="1"/>
      <c r="E25" s="1"/>
      <c r="F25" s="1"/>
      <c r="G25" s="1"/>
      <c r="H25" s="1"/>
      <c r="I25" s="1"/>
      <c r="J25" s="1"/>
      <c r="K25" s="1"/>
      <c r="L25" s="1"/>
      <c r="M25" s="179" t="s">
        <v>66</v>
      </c>
      <c r="N25" s="17">
        <f>AE11-AC11</f>
        <v>10</v>
      </c>
      <c r="O25" s="17">
        <f>AG11-AE11</f>
        <v>10.199999999999996</v>
      </c>
      <c r="P25" s="17">
        <f>AI11-AG11</f>
        <v>8.3000000000000043</v>
      </c>
      <c r="Q25" s="17">
        <f>AK11-AI11</f>
        <v>6.6000000000000014</v>
      </c>
      <c r="R25" s="17">
        <f>AM11-AK11</f>
        <v>4.3999999999999915</v>
      </c>
      <c r="S25" s="17">
        <f>AO11-AM11</f>
        <v>2.7000000000000028</v>
      </c>
      <c r="T25" s="17">
        <f>AQ11-AO11</f>
        <v>3.9000000000000057</v>
      </c>
      <c r="U25" s="17">
        <f>AS11-AQ11</f>
        <v>8.2999999999999972</v>
      </c>
      <c r="V25" s="17">
        <f>AU11-AS11</f>
        <v>8.5</v>
      </c>
      <c r="W25" s="17">
        <f>AW11-AU11</f>
        <v>5.5999999999999943</v>
      </c>
      <c r="X25" s="17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104</v>
      </c>
      <c r="N26" s="17">
        <f>N23/N24*100</f>
        <v>0</v>
      </c>
      <c r="O26" s="17">
        <f>O23/O24*100</f>
        <v>0</v>
      </c>
      <c r="P26" s="17" t="e">
        <f t="shared" ref="P26:X26" si="12">P23/P24*100</f>
        <v>#DIV/0!</v>
      </c>
      <c r="Q26" s="17" t="e">
        <f t="shared" si="12"/>
        <v>#DIV/0!</v>
      </c>
      <c r="R26" s="17" t="e">
        <f t="shared" si="12"/>
        <v>#DIV/0!</v>
      </c>
      <c r="S26" s="17" t="e">
        <f t="shared" si="12"/>
        <v>#DIV/0!</v>
      </c>
      <c r="T26" s="17" t="e">
        <f t="shared" si="12"/>
        <v>#DIV/0!</v>
      </c>
      <c r="U26" s="17" t="e">
        <f t="shared" si="12"/>
        <v>#DIV/0!</v>
      </c>
      <c r="V26" s="17" t="e">
        <f t="shared" si="12"/>
        <v>#DIV/0!</v>
      </c>
      <c r="W26" s="17" t="e">
        <f t="shared" si="12"/>
        <v>#DIV/0!</v>
      </c>
      <c r="X26" s="17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105</v>
      </c>
      <c r="N27" s="17">
        <f>N23/N25*100</f>
        <v>0</v>
      </c>
      <c r="O27" s="17">
        <f t="shared" ref="O27:X27" si="13">O23/O25*100</f>
        <v>0</v>
      </c>
      <c r="P27" s="17">
        <f t="shared" si="13"/>
        <v>0</v>
      </c>
      <c r="Q27" s="17">
        <f t="shared" si="13"/>
        <v>0</v>
      </c>
      <c r="R27" s="17">
        <f t="shared" si="13"/>
        <v>0</v>
      </c>
      <c r="S27" s="17">
        <f t="shared" si="13"/>
        <v>0</v>
      </c>
      <c r="T27" s="17">
        <f t="shared" si="13"/>
        <v>0</v>
      </c>
      <c r="U27" s="17">
        <f t="shared" si="13"/>
        <v>0</v>
      </c>
      <c r="V27" s="17">
        <f t="shared" si="13"/>
        <v>0</v>
      </c>
      <c r="W27" s="17">
        <f t="shared" si="13"/>
        <v>0</v>
      </c>
      <c r="X27" s="17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8"/>
      <c r="P28" s="202"/>
      <c r="Q28" s="202"/>
      <c r="R28" s="202"/>
      <c r="S28" s="202"/>
      <c r="T28" s="202"/>
      <c r="U28" s="202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9"/>
      <c r="O29" s="1"/>
      <c r="P29" s="58"/>
      <c r="Q29" s="58"/>
      <c r="R29" s="58"/>
      <c r="S29" s="58"/>
      <c r="T29" s="58"/>
      <c r="U29" s="16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9"/>
      <c r="O30" s="1"/>
      <c r="P30" s="251" t="s">
        <v>67</v>
      </c>
      <c r="Q30" s="251"/>
      <c r="R30" s="6"/>
      <c r="S30" s="6"/>
      <c r="T30" s="6" t="s">
        <v>101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54" t="s">
        <v>68</v>
      </c>
      <c r="Q32" s="254"/>
      <c r="R32" s="6"/>
      <c r="S32" s="6"/>
      <c r="T32" s="6" t="s">
        <v>101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A34" s="16"/>
      <c r="AB34" s="16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A35" s="16"/>
      <c r="AB35" s="16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110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110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3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20"/>
      <c r="Z41" s="23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2"/>
      <c r="Z42" s="23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3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3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20"/>
      <c r="B45" s="20"/>
      <c r="C45" s="1"/>
      <c r="D45" s="1"/>
      <c r="E45" s="1"/>
      <c r="F45" s="249"/>
      <c r="G45" s="249"/>
      <c r="H45" s="25"/>
      <c r="I45" s="249"/>
      <c r="J45" s="249"/>
      <c r="K45" s="249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20"/>
      <c r="B46" s="20"/>
      <c r="C46" s="1"/>
      <c r="D46" s="1"/>
      <c r="E46" s="1"/>
      <c r="F46" s="25"/>
      <c r="G46" s="25"/>
      <c r="H46" s="25"/>
      <c r="I46" s="25"/>
      <c r="J46" s="27"/>
      <c r="K46" s="27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2"/>
      <c r="B47" s="22"/>
      <c r="C47" s="1"/>
      <c r="D47" s="1"/>
      <c r="E47" s="1"/>
      <c r="F47" s="249"/>
      <c r="G47" s="249"/>
      <c r="H47" s="25"/>
      <c r="I47" s="249"/>
      <c r="J47" s="249"/>
      <c r="K47" s="249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3"/>
      <c r="B48" s="23"/>
      <c r="C48" s="1"/>
      <c r="D48" s="1"/>
      <c r="E48" s="1"/>
      <c r="F48" s="16"/>
      <c r="G48" s="16"/>
      <c r="H48" s="16"/>
      <c r="I48" s="16"/>
      <c r="J48" s="16"/>
      <c r="K48" s="16"/>
      <c r="L48" s="1"/>
      <c r="Y48" s="1"/>
      <c r="Z48" s="1"/>
      <c r="AB48" s="32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3"/>
      <c r="B49" s="23"/>
      <c r="C49" s="1"/>
      <c r="D49" s="1"/>
      <c r="E49" s="1"/>
      <c r="F49" s="249"/>
      <c r="G49" s="249"/>
      <c r="H49" s="25"/>
      <c r="I49" s="249"/>
      <c r="J49" s="249"/>
      <c r="K49" s="249"/>
      <c r="L49" s="1"/>
      <c r="Y49" s="1"/>
      <c r="Z49" s="1"/>
      <c r="AA49" s="16"/>
      <c r="AB49" s="34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20"/>
      <c r="B50" s="20"/>
      <c r="C50" s="1"/>
      <c r="D50" s="1"/>
      <c r="E50" s="1"/>
      <c r="F50" s="25"/>
      <c r="G50" s="25"/>
      <c r="H50" s="25"/>
      <c r="I50" s="25"/>
      <c r="J50" s="27"/>
      <c r="K50" s="27"/>
      <c r="L50" s="1"/>
      <c r="Y50" s="1"/>
      <c r="Z50" s="1"/>
      <c r="AA50" s="16"/>
      <c r="AB50" s="34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20"/>
      <c r="B51" s="20"/>
      <c r="C51" s="1"/>
      <c r="D51" s="1"/>
      <c r="E51" s="1"/>
      <c r="F51" s="249"/>
      <c r="G51" s="249"/>
      <c r="H51" s="25"/>
      <c r="I51" s="249"/>
      <c r="J51" s="249"/>
      <c r="K51" s="249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2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3"/>
      <c r="B53" s="23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3"/>
      <c r="B54" s="2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20"/>
      <c r="B55" s="2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20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2"/>
      <c r="B57" s="2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3"/>
      <c r="B58" s="2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3"/>
      <c r="B59" s="2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20"/>
      <c r="B60" s="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6"/>
      <c r="AE60" s="1"/>
      <c r="AF60" s="16"/>
      <c r="AG60" s="1"/>
      <c r="AH60" s="16"/>
      <c r="AI60" s="1"/>
      <c r="AJ60" s="16"/>
      <c r="AK60" s="1"/>
      <c r="AL60" s="16"/>
      <c r="AM60" s="1"/>
      <c r="AN60" s="16"/>
      <c r="AO60" s="1"/>
      <c r="AP60" s="16"/>
      <c r="AQ60" s="1"/>
      <c r="AR60" s="16"/>
      <c r="AS60" s="1"/>
      <c r="AT60" s="16"/>
      <c r="AU60" s="1"/>
      <c r="AV60" s="1"/>
      <c r="AW60" s="1"/>
      <c r="AX60" s="1"/>
      <c r="AY60" s="1"/>
      <c r="AZ60" s="1"/>
    </row>
    <row r="61" spans="1:52">
      <c r="A61" s="20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6"/>
      <c r="AD61" s="1"/>
      <c r="AE61" s="16"/>
      <c r="AF61" s="1"/>
      <c r="AG61" s="16"/>
      <c r="AH61" s="1"/>
      <c r="AI61" s="16"/>
      <c r="AJ61" s="1"/>
      <c r="AK61" s="16"/>
      <c r="AL61" s="1"/>
      <c r="AM61" s="16"/>
      <c r="AN61" s="1"/>
      <c r="AO61" s="16"/>
      <c r="AP61" s="1"/>
      <c r="AQ61" s="16"/>
      <c r="AR61" s="1"/>
      <c r="AS61" s="16"/>
      <c r="AT61" s="1"/>
      <c r="AU61" s="16"/>
      <c r="AV61" s="1"/>
      <c r="AW61" s="1"/>
      <c r="AX61" s="1"/>
      <c r="AY61" s="1"/>
      <c r="AZ61" s="1"/>
    </row>
    <row r="62" spans="1:52">
      <c r="A62" s="22"/>
      <c r="B62" s="2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3"/>
      <c r="B63" s="2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3"/>
      <c r="B64" s="2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20"/>
      <c r="B65" s="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20"/>
      <c r="B66" s="2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2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6"/>
      <c r="B68" s="2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  <row r="108" spans="28:28">
      <c r="AB108" s="16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0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二十世紀</vt:lpstr>
      <vt:lpstr>ハウス二十世紀【終了】</vt:lpstr>
      <vt:lpstr>Sheet2</vt:lpstr>
      <vt:lpstr>Sheet1</vt:lpstr>
      <vt:lpstr>Sheet1!Print_Area</vt:lpstr>
      <vt:lpstr>ハウス二十世紀【終了】!Print_Area</vt:lpstr>
      <vt:lpstr>二十世紀!Print_Area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鳥取県</cp:lastModifiedBy>
  <cp:lastPrinted>2023-08-02T05:39:33Z</cp:lastPrinted>
  <dcterms:created xsi:type="dcterms:W3CDTF">2019-05-14T09:21:45Z</dcterms:created>
  <dcterms:modified xsi:type="dcterms:W3CDTF">2023-09-12T02:56:36Z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