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itpro1\Homes$\endouhiroaki\Documents\業務\作況調査\R4\01調査データ\なし\"/>
    </mc:Choice>
  </mc:AlternateContent>
  <bookViews>
    <workbookView xWindow="-15" yWindow="6465" windowWidth="19230" windowHeight="6840" tabRatio="549"/>
  </bookViews>
  <sheets>
    <sheet name="二十世紀" sheetId="6854" r:id="rId1"/>
    <sheet name="なつひめ・新甘泉" sheetId="6855" r:id="rId2"/>
    <sheet name="ハウス二十世紀【終了】" sheetId="6848" state="hidden" r:id="rId3"/>
    <sheet name="Sheet2" sheetId="6852" state="hidden" r:id="rId4"/>
    <sheet name="Sheet1" sheetId="6851" state="hidden" r:id="rId5"/>
  </sheets>
  <definedNames>
    <definedName name="_xlnm.Print_Area" localSheetId="4">Sheet1!$A$1:$AZ$58</definedName>
    <definedName name="_xlnm.Print_Area" localSheetId="1">なつひめ・新甘泉!$A$1:$AI$55</definedName>
    <definedName name="_xlnm.Print_Area" localSheetId="2">ハウス二十世紀【終了】!$A$1:$W$42</definedName>
    <definedName name="_xlnm.Print_Area" localSheetId="0">二十世紀!$A$1:$AK$51</definedName>
  </definedNames>
  <calcPr calcId="162913"/>
</workbook>
</file>

<file path=xl/calcChain.xml><?xml version="1.0" encoding="utf-8"?>
<calcChain xmlns="http://schemas.openxmlformats.org/spreadsheetml/2006/main">
  <c r="F37" i="6854" l="1"/>
  <c r="F36" i="6854"/>
  <c r="F35" i="6854"/>
  <c r="F34" i="6854"/>
  <c r="F33" i="6854"/>
  <c r="F29" i="6854"/>
  <c r="F28" i="6854"/>
  <c r="F24" i="6854"/>
  <c r="F23" i="6854"/>
  <c r="F19" i="6854"/>
  <c r="F18" i="6854"/>
  <c r="F14" i="6854"/>
  <c r="F13" i="6854"/>
  <c r="F9" i="6854"/>
  <c r="F8" i="6854"/>
  <c r="BA8" i="6854"/>
  <c r="BA7" i="6854"/>
  <c r="F39" i="6854" l="1"/>
  <c r="F38" i="6854"/>
  <c r="E37" i="6854" l="1"/>
  <c r="D37" i="6854"/>
  <c r="E36" i="6854"/>
  <c r="D36" i="6854"/>
  <c r="E35" i="6854"/>
  <c r="D35" i="6854"/>
  <c r="D39" i="6854" s="1"/>
  <c r="E34" i="6854"/>
  <c r="D34" i="6854"/>
  <c r="E33" i="6854"/>
  <c r="D33" i="6854"/>
  <c r="E29" i="6854"/>
  <c r="D29" i="6854"/>
  <c r="E28" i="6854"/>
  <c r="D28" i="6854"/>
  <c r="E24" i="6854"/>
  <c r="D24" i="6854"/>
  <c r="E23" i="6854"/>
  <c r="D23" i="6854"/>
  <c r="E19" i="6854"/>
  <c r="D19" i="6854"/>
  <c r="E18" i="6854"/>
  <c r="D18" i="6854"/>
  <c r="E14" i="6854"/>
  <c r="D14" i="6854"/>
  <c r="E13" i="6854"/>
  <c r="D13" i="6854"/>
  <c r="E9" i="6854"/>
  <c r="D9" i="6854"/>
  <c r="E8" i="6854"/>
  <c r="D8" i="6854"/>
  <c r="AI47" i="6855"/>
  <c r="G28" i="6855"/>
  <c r="F28" i="6855"/>
  <c r="E28" i="6855"/>
  <c r="G27" i="6855"/>
  <c r="F27" i="6855"/>
  <c r="E27" i="6855"/>
  <c r="E29" i="6855" s="1"/>
  <c r="G26" i="6855"/>
  <c r="G30" i="6855" s="1"/>
  <c r="F26" i="6855"/>
  <c r="F30" i="6855" s="1"/>
  <c r="E26" i="6855"/>
  <c r="E30" i="6855" s="1"/>
  <c r="G25" i="6855"/>
  <c r="F25" i="6855"/>
  <c r="E25" i="6855"/>
  <c r="G24" i="6855"/>
  <c r="F24" i="6855"/>
  <c r="E24" i="6855"/>
  <c r="G20" i="6855"/>
  <c r="F20" i="6855"/>
  <c r="E20" i="6855"/>
  <c r="G19" i="6855"/>
  <c r="F19" i="6855"/>
  <c r="E19" i="6855"/>
  <c r="G15" i="6855"/>
  <c r="F15" i="6855"/>
  <c r="E15" i="6855"/>
  <c r="G14" i="6855"/>
  <c r="F14" i="6855"/>
  <c r="E14" i="6855"/>
  <c r="G10" i="6855"/>
  <c r="F10" i="6855"/>
  <c r="E10" i="6855"/>
  <c r="G9" i="6855"/>
  <c r="F9" i="6855"/>
  <c r="E9" i="6855"/>
  <c r="E39" i="6854" l="1"/>
  <c r="E38" i="6854"/>
  <c r="D38" i="6854"/>
  <c r="F29" i="6855"/>
  <c r="G29" i="6855"/>
  <c r="AH47" i="6855" l="1"/>
  <c r="T47" i="6855" l="1"/>
  <c r="S47" i="6855" l="1"/>
  <c r="AG47" i="6855"/>
  <c r="AF47" i="6855" l="1"/>
  <c r="R47" i="6855"/>
  <c r="AE47" i="6855" l="1"/>
  <c r="Q47" i="6855"/>
  <c r="P47" i="6855" l="1"/>
  <c r="AU35" i="6854"/>
  <c r="AU36" i="6854"/>
  <c r="AC47" i="6855" l="1"/>
  <c r="O47" i="6855"/>
  <c r="AB47" i="6855" l="1"/>
  <c r="N47" i="6855"/>
  <c r="M47" i="6855" l="1"/>
  <c r="Z47" i="6855" l="1"/>
  <c r="L47" i="6855"/>
  <c r="K47" i="6855" l="1"/>
  <c r="AO34" i="6854" l="1"/>
  <c r="AP34" i="6854"/>
  <c r="Z36" i="6854" s="1"/>
  <c r="AO26" i="6855"/>
  <c r="Y47" i="6855" s="1"/>
  <c r="AN26" i="6855"/>
  <c r="AP26" i="6855"/>
  <c r="AP7" i="6854" l="1"/>
  <c r="AP8" i="6854"/>
  <c r="AP12" i="6854"/>
  <c r="AP13" i="6854"/>
  <c r="AP17" i="6854"/>
  <c r="AP18" i="6854"/>
  <c r="AP22" i="6854"/>
  <c r="AP23" i="6854"/>
  <c r="AP27" i="6854"/>
  <c r="AP28" i="6854"/>
  <c r="AP32" i="6854"/>
  <c r="AP33" i="6854"/>
  <c r="AP35" i="6854"/>
  <c r="AP36" i="6854"/>
  <c r="AP37" i="6854" l="1"/>
  <c r="AP38" i="6854"/>
  <c r="O49" i="6855" l="1"/>
  <c r="O48" i="6855"/>
  <c r="AS33" i="6855" s="1"/>
  <c r="AS34" i="6854" l="1"/>
  <c r="AC36" i="6854" s="1"/>
  <c r="AQ22" i="6854" l="1"/>
  <c r="AQ7" i="6854"/>
  <c r="AQ28" i="6854"/>
  <c r="AQ27" i="6854"/>
  <c r="AQ23" i="6854"/>
  <c r="AQ18" i="6854"/>
  <c r="AQ17" i="6854"/>
  <c r="AQ13" i="6854"/>
  <c r="AQ12" i="6854"/>
  <c r="AN9" i="6855" l="1"/>
  <c r="AO9" i="6855"/>
  <c r="AP9" i="6855"/>
  <c r="AQ9" i="6855"/>
  <c r="AR9" i="6855"/>
  <c r="AS9" i="6855"/>
  <c r="AT9" i="6855"/>
  <c r="AU9" i="6855"/>
  <c r="AV9" i="6855"/>
  <c r="AW9" i="6855"/>
  <c r="AX9" i="6855"/>
  <c r="AY9" i="6855"/>
  <c r="AN10" i="6855"/>
  <c r="AO10" i="6855"/>
  <c r="AP10" i="6855"/>
  <c r="AQ10" i="6855"/>
  <c r="AR10" i="6855"/>
  <c r="AS10" i="6855"/>
  <c r="AT10" i="6855"/>
  <c r="AU10" i="6855"/>
  <c r="AV10" i="6855"/>
  <c r="AW10" i="6855"/>
  <c r="AX10" i="6855"/>
  <c r="AY10" i="6855"/>
  <c r="AN14" i="6855"/>
  <c r="AO14" i="6855"/>
  <c r="AP14" i="6855"/>
  <c r="AQ14" i="6855"/>
  <c r="AR14" i="6855"/>
  <c r="AS14" i="6855"/>
  <c r="AT14" i="6855"/>
  <c r="AU14" i="6855"/>
  <c r="AV14" i="6855"/>
  <c r="AW14" i="6855"/>
  <c r="AX14" i="6855"/>
  <c r="AY14" i="6855"/>
  <c r="AN15" i="6855"/>
  <c r="AO15" i="6855"/>
  <c r="AP15" i="6855"/>
  <c r="AQ15" i="6855"/>
  <c r="AR15" i="6855"/>
  <c r="AS15" i="6855"/>
  <c r="AT15" i="6855"/>
  <c r="AU15" i="6855"/>
  <c r="AV15" i="6855"/>
  <c r="AW15" i="6855"/>
  <c r="AX15" i="6855"/>
  <c r="AY15" i="6855"/>
  <c r="AN19" i="6855"/>
  <c r="AO19" i="6855"/>
  <c r="AP19" i="6855"/>
  <c r="AQ19" i="6855"/>
  <c r="AR19" i="6855"/>
  <c r="AS19" i="6855"/>
  <c r="AT19" i="6855"/>
  <c r="AU19" i="6855"/>
  <c r="AV19" i="6855"/>
  <c r="AW19" i="6855"/>
  <c r="AX19" i="6855"/>
  <c r="AY19" i="6855"/>
  <c r="AN20" i="6855"/>
  <c r="AO20" i="6855"/>
  <c r="AP20" i="6855"/>
  <c r="AQ20" i="6855"/>
  <c r="AR20" i="6855"/>
  <c r="AS20" i="6855"/>
  <c r="AT20" i="6855"/>
  <c r="AU20" i="6855"/>
  <c r="AV20" i="6855"/>
  <c r="AW20" i="6855"/>
  <c r="AX20" i="6855"/>
  <c r="AY20" i="6855"/>
  <c r="AN24" i="6855"/>
  <c r="AO24" i="6855"/>
  <c r="AP24" i="6855"/>
  <c r="AQ24" i="6855"/>
  <c r="AR24" i="6855"/>
  <c r="AS24" i="6855"/>
  <c r="AT24" i="6855"/>
  <c r="AU24" i="6855"/>
  <c r="AV24" i="6855"/>
  <c r="AW24" i="6855"/>
  <c r="AX24" i="6855"/>
  <c r="AY24" i="6855"/>
  <c r="AN25" i="6855"/>
  <c r="AO25" i="6855"/>
  <c r="AP25" i="6855"/>
  <c r="AQ25" i="6855"/>
  <c r="AR25" i="6855"/>
  <c r="AS25" i="6855"/>
  <c r="AT25" i="6855"/>
  <c r="AU25" i="6855"/>
  <c r="AV25" i="6855"/>
  <c r="AW25" i="6855"/>
  <c r="AX25" i="6855"/>
  <c r="AY25" i="6855"/>
  <c r="AQ26" i="6855"/>
  <c r="AA47" i="6855" s="1"/>
  <c r="AR26" i="6855"/>
  <c r="AS26" i="6855"/>
  <c r="AT26" i="6855"/>
  <c r="AD47" i="6855" s="1"/>
  <c r="AU26" i="6855"/>
  <c r="AV26" i="6855"/>
  <c r="AW26" i="6855"/>
  <c r="AX26" i="6855"/>
  <c r="AY26" i="6855"/>
  <c r="AN27" i="6855"/>
  <c r="AN29" i="6855" s="1"/>
  <c r="AO27" i="6855"/>
  <c r="AP27" i="6855"/>
  <c r="AQ27" i="6855"/>
  <c r="AR27" i="6855"/>
  <c r="AS27" i="6855"/>
  <c r="AT27" i="6855"/>
  <c r="AU27" i="6855"/>
  <c r="AV27" i="6855"/>
  <c r="AW27" i="6855"/>
  <c r="AX27" i="6855"/>
  <c r="AY27" i="6855"/>
  <c r="AN28" i="6855"/>
  <c r="AN30" i="6855" s="1"/>
  <c r="AO28" i="6855"/>
  <c r="AP28" i="6855"/>
  <c r="AQ28" i="6855"/>
  <c r="AR28" i="6855"/>
  <c r="AS28" i="6855"/>
  <c r="AT28" i="6855"/>
  <c r="AU28" i="6855"/>
  <c r="AV28" i="6855"/>
  <c r="AW28" i="6855"/>
  <c r="AX28" i="6855"/>
  <c r="AY28" i="6855"/>
  <c r="O50" i="6855"/>
  <c r="K48" i="6855"/>
  <c r="AO33" i="6855" s="1"/>
  <c r="L48" i="6855"/>
  <c r="AP33" i="6855" s="1"/>
  <c r="M48" i="6855"/>
  <c r="AQ33" i="6855" s="1"/>
  <c r="N48" i="6855"/>
  <c r="N50" i="6855" s="1"/>
  <c r="P48" i="6855"/>
  <c r="AT33" i="6855" s="1"/>
  <c r="Q48" i="6855"/>
  <c r="AU33" i="6855" s="1"/>
  <c r="R48" i="6855"/>
  <c r="R50" i="6855" s="1"/>
  <c r="S48" i="6855"/>
  <c r="AW33" i="6855" s="1"/>
  <c r="T48" i="6855"/>
  <c r="AX33" i="6855" s="1"/>
  <c r="K49" i="6855"/>
  <c r="K51" i="6855" s="1"/>
  <c r="L49" i="6855"/>
  <c r="AP34" i="6855" s="1"/>
  <c r="M49" i="6855"/>
  <c r="AQ34" i="6855" s="1"/>
  <c r="N49" i="6855"/>
  <c r="N51" i="6855" s="1"/>
  <c r="O51" i="6855"/>
  <c r="P49" i="6855"/>
  <c r="P51" i="6855" s="1"/>
  <c r="Q49" i="6855"/>
  <c r="Q51" i="6855" s="1"/>
  <c r="R49" i="6855"/>
  <c r="AV34" i="6855" s="1"/>
  <c r="S49" i="6855"/>
  <c r="AW34" i="6855" s="1"/>
  <c r="T49" i="6855"/>
  <c r="AX34" i="6855" s="1"/>
  <c r="AO7" i="6854"/>
  <c r="AR7" i="6854"/>
  <c r="AS7" i="6854"/>
  <c r="AT7" i="6854"/>
  <c r="AU7" i="6854"/>
  <c r="AV7" i="6854"/>
  <c r="AW7" i="6854"/>
  <c r="AX7" i="6854"/>
  <c r="AY7" i="6854"/>
  <c r="AZ7" i="6854"/>
  <c r="AO8" i="6854"/>
  <c r="AO12" i="6854"/>
  <c r="AR12" i="6854"/>
  <c r="AS12" i="6854"/>
  <c r="AT12" i="6854"/>
  <c r="AU12" i="6854"/>
  <c r="AV12" i="6854"/>
  <c r="AW12" i="6854"/>
  <c r="AX12" i="6854"/>
  <c r="AY12" i="6854"/>
  <c r="AZ12" i="6854"/>
  <c r="BA12" i="6854"/>
  <c r="AO13" i="6854"/>
  <c r="AR13" i="6854"/>
  <c r="AS13" i="6854"/>
  <c r="AT13" i="6854"/>
  <c r="AU13" i="6854"/>
  <c r="AV13" i="6854"/>
  <c r="AW13" i="6854"/>
  <c r="AX13" i="6854"/>
  <c r="AY13" i="6854"/>
  <c r="AZ13" i="6854"/>
  <c r="BA13" i="6854"/>
  <c r="AO17" i="6854"/>
  <c r="AR17" i="6854"/>
  <c r="AS17" i="6854"/>
  <c r="AT17" i="6854"/>
  <c r="AU17" i="6854"/>
  <c r="AV17" i="6854"/>
  <c r="AW17" i="6854"/>
  <c r="AX17" i="6854"/>
  <c r="AY17" i="6854"/>
  <c r="AZ17" i="6854"/>
  <c r="BA17" i="6854"/>
  <c r="AO18" i="6854"/>
  <c r="AR18" i="6854"/>
  <c r="AS18" i="6854"/>
  <c r="AT18" i="6854"/>
  <c r="AU18" i="6854"/>
  <c r="AV18" i="6854"/>
  <c r="AW18" i="6854"/>
  <c r="AX18" i="6854"/>
  <c r="AY18" i="6854"/>
  <c r="AZ18" i="6854"/>
  <c r="BA18" i="6854"/>
  <c r="AO22" i="6854"/>
  <c r="AR22" i="6854"/>
  <c r="AS22" i="6854"/>
  <c r="AT22" i="6854"/>
  <c r="AU22" i="6854"/>
  <c r="AV22" i="6854"/>
  <c r="AW22" i="6854"/>
  <c r="AX22" i="6854"/>
  <c r="AY22" i="6854"/>
  <c r="AZ22" i="6854"/>
  <c r="BA22" i="6854"/>
  <c r="AO23" i="6854"/>
  <c r="AR23" i="6854"/>
  <c r="AS23" i="6854"/>
  <c r="AT23" i="6854"/>
  <c r="AU23" i="6854"/>
  <c r="AV23" i="6854"/>
  <c r="AW23" i="6854"/>
  <c r="AX23" i="6854"/>
  <c r="AY23" i="6854"/>
  <c r="AZ23" i="6854"/>
  <c r="BA23" i="6854"/>
  <c r="AO27" i="6854"/>
  <c r="AR27" i="6854"/>
  <c r="AS27" i="6854"/>
  <c r="AT27" i="6854"/>
  <c r="AU27" i="6854"/>
  <c r="AV27" i="6854"/>
  <c r="AW27" i="6854"/>
  <c r="AX27" i="6854"/>
  <c r="AY27" i="6854"/>
  <c r="AZ27" i="6854"/>
  <c r="BA27" i="6854"/>
  <c r="AO28" i="6854"/>
  <c r="AR28" i="6854"/>
  <c r="AS28" i="6854"/>
  <c r="AT28" i="6854"/>
  <c r="AU28" i="6854"/>
  <c r="AV28" i="6854"/>
  <c r="AW28" i="6854"/>
  <c r="AX28" i="6854"/>
  <c r="AY28" i="6854"/>
  <c r="AZ28" i="6854"/>
  <c r="BA28" i="6854"/>
  <c r="AO32" i="6854"/>
  <c r="AQ32" i="6854"/>
  <c r="AR32" i="6854"/>
  <c r="AS32" i="6854"/>
  <c r="AT32" i="6854"/>
  <c r="AU32" i="6854"/>
  <c r="AV32" i="6854"/>
  <c r="AW32" i="6854"/>
  <c r="AX32" i="6854"/>
  <c r="AY32" i="6854"/>
  <c r="AZ32" i="6854"/>
  <c r="BA32" i="6854"/>
  <c r="AO33" i="6854"/>
  <c r="AQ33" i="6854"/>
  <c r="AR33" i="6854"/>
  <c r="AS33" i="6854"/>
  <c r="AT33" i="6854"/>
  <c r="AU33" i="6854"/>
  <c r="AV33" i="6854"/>
  <c r="AW33" i="6854"/>
  <c r="AX33" i="6854"/>
  <c r="AY33" i="6854"/>
  <c r="AZ33" i="6854"/>
  <c r="BA33" i="6854"/>
  <c r="Y36" i="6854"/>
  <c r="J36" i="6854" s="1"/>
  <c r="AQ34" i="6854"/>
  <c r="AA36" i="6854" s="1"/>
  <c r="K36" i="6854" s="1"/>
  <c r="AR34" i="6854"/>
  <c r="AB36" i="6854" s="1"/>
  <c r="AT34" i="6854"/>
  <c r="AD36" i="6854" s="1"/>
  <c r="N36" i="6854" s="1"/>
  <c r="AU34" i="6854"/>
  <c r="AE36" i="6854" s="1"/>
  <c r="AV34" i="6854"/>
  <c r="AF36" i="6854" s="1"/>
  <c r="AW34" i="6854"/>
  <c r="AG36" i="6854" s="1"/>
  <c r="AX34" i="6854"/>
  <c r="AH36" i="6854" s="1"/>
  <c r="AY34" i="6854"/>
  <c r="AI36" i="6854" s="1"/>
  <c r="AZ34" i="6854"/>
  <c r="AJ36" i="6854" s="1"/>
  <c r="T36" i="6854" s="1"/>
  <c r="BA34" i="6854"/>
  <c r="AK36" i="6854" s="1"/>
  <c r="U36" i="6854" s="1"/>
  <c r="AO35" i="6854"/>
  <c r="Y37" i="6854" s="1"/>
  <c r="Z37" i="6854"/>
  <c r="AQ35" i="6854"/>
  <c r="AA37" i="6854" s="1"/>
  <c r="AR35" i="6854"/>
  <c r="AS35" i="6854"/>
  <c r="AT35" i="6854"/>
  <c r="AD37" i="6854" s="1"/>
  <c r="AE37" i="6854"/>
  <c r="AV35" i="6854"/>
  <c r="AF37" i="6854" s="1"/>
  <c r="AF39" i="6854" s="1"/>
  <c r="AW35" i="6854"/>
  <c r="AG37" i="6854" s="1"/>
  <c r="AX35" i="6854"/>
  <c r="AH37" i="6854" s="1"/>
  <c r="AY35" i="6854"/>
  <c r="AZ35" i="6854"/>
  <c r="AJ37" i="6854" s="1"/>
  <c r="BA35" i="6854"/>
  <c r="AK37" i="6854" s="1"/>
  <c r="AO36" i="6854"/>
  <c r="Y38" i="6854" s="1"/>
  <c r="S36" i="6854" l="1"/>
  <c r="R36" i="6854"/>
  <c r="Q36" i="6854"/>
  <c r="AD39" i="6854"/>
  <c r="L36" i="6854"/>
  <c r="M36" i="6854"/>
  <c r="P36" i="6854"/>
  <c r="O36" i="6854"/>
  <c r="AJ39" i="6854"/>
  <c r="L50" i="6855"/>
  <c r="AG49" i="6855"/>
  <c r="AW37" i="6855" s="1"/>
  <c r="M50" i="6855"/>
  <c r="AI49" i="6855"/>
  <c r="AI48" i="6855"/>
  <c r="AY36" i="6855" s="1"/>
  <c r="AE48" i="6855"/>
  <c r="AU36" i="6855" s="1"/>
  <c r="S50" i="6855"/>
  <c r="T50" i="6855"/>
  <c r="Q50" i="6855"/>
  <c r="AH48" i="6855"/>
  <c r="AX36" i="6855" s="1"/>
  <c r="M51" i="6855"/>
  <c r="AB48" i="6855"/>
  <c r="AR36" i="6855" s="1"/>
  <c r="P50" i="6855"/>
  <c r="AF49" i="6855"/>
  <c r="AV37" i="6855" s="1"/>
  <c r="AC49" i="6855"/>
  <c r="AS37" i="6855" s="1"/>
  <c r="Y49" i="6855"/>
  <c r="AO37" i="6855" s="1"/>
  <c r="AD49" i="6855"/>
  <c r="AT37" i="6855" s="1"/>
  <c r="AH49" i="6855"/>
  <c r="AX37" i="6855" s="1"/>
  <c r="AE49" i="6855"/>
  <c r="AU37" i="6855" s="1"/>
  <c r="AX30" i="6855"/>
  <c r="AB49" i="6855"/>
  <c r="AR37" i="6855" s="1"/>
  <c r="Z49" i="6855"/>
  <c r="AP37" i="6855" s="1"/>
  <c r="T51" i="6855"/>
  <c r="AO34" i="6855"/>
  <c r="L51" i="6855"/>
  <c r="AU30" i="6855"/>
  <c r="AQ30" i="6855"/>
  <c r="AO29" i="6855"/>
  <c r="AC48" i="6855"/>
  <c r="AS36" i="6855" s="1"/>
  <c r="AG48" i="6855"/>
  <c r="AW36" i="6855" s="1"/>
  <c r="AV29" i="6855"/>
  <c r="AF48" i="6855"/>
  <c r="AV36" i="6855" s="1"/>
  <c r="K50" i="6855"/>
  <c r="AV33" i="6855"/>
  <c r="AX37" i="6854"/>
  <c r="Z39" i="6854"/>
  <c r="AO37" i="6854"/>
  <c r="Y39" i="6854"/>
  <c r="Y40" i="6854"/>
  <c r="K37" i="6854"/>
  <c r="AQ40" i="6854" s="1"/>
  <c r="AA39" i="6854"/>
  <c r="Q37" i="6854"/>
  <c r="Q39" i="6854" s="1"/>
  <c r="AG39" i="6854"/>
  <c r="AW37" i="6854"/>
  <c r="AV37" i="6854"/>
  <c r="AU37" i="6854"/>
  <c r="AR37" i="6854"/>
  <c r="AB37" i="6854"/>
  <c r="AC37" i="6854"/>
  <c r="AZ37" i="6854"/>
  <c r="O37" i="6854"/>
  <c r="O39" i="6854" s="1"/>
  <c r="AE39" i="6854"/>
  <c r="U37" i="6854"/>
  <c r="U39" i="6854" s="1"/>
  <c r="AK39" i="6854"/>
  <c r="AI37" i="6854"/>
  <c r="AI39" i="6854" s="1"/>
  <c r="R37" i="6854"/>
  <c r="AX40" i="6854" s="1"/>
  <c r="AH39" i="6854"/>
  <c r="BA37" i="6854"/>
  <c r="AY29" i="6855"/>
  <c r="AY37" i="6855"/>
  <c r="AI51" i="6855"/>
  <c r="AY30" i="6855"/>
  <c r="AX29" i="6855"/>
  <c r="AY37" i="6854"/>
  <c r="AW29" i="6855"/>
  <c r="AW30" i="6855"/>
  <c r="AV30" i="6855"/>
  <c r="AT30" i="6855"/>
  <c r="AS30" i="6855"/>
  <c r="AR30" i="6855"/>
  <c r="AQ37" i="6854"/>
  <c r="J37" i="6854"/>
  <c r="AP40" i="6854" s="1"/>
  <c r="P37" i="6854"/>
  <c r="P39" i="6854" s="1"/>
  <c r="AU29" i="6855"/>
  <c r="AT29" i="6855"/>
  <c r="S51" i="6855"/>
  <c r="Z48" i="6855"/>
  <c r="AP36" i="6855" s="1"/>
  <c r="AS34" i="6855"/>
  <c r="AP30" i="6855"/>
  <c r="AS29" i="6855"/>
  <c r="AD48" i="6855"/>
  <c r="AT36" i="6855" s="1"/>
  <c r="AR33" i="6855"/>
  <c r="R51" i="6855"/>
  <c r="Y48" i="6855"/>
  <c r="AR34" i="6855"/>
  <c r="AO30" i="6855"/>
  <c r="AR29" i="6855"/>
  <c r="AU34" i="6855"/>
  <c r="AA48" i="6855"/>
  <c r="AQ36" i="6855" s="1"/>
  <c r="AO38" i="6854"/>
  <c r="AT37" i="6854"/>
  <c r="AA49" i="6855"/>
  <c r="AQ37" i="6855" s="1"/>
  <c r="AQ29" i="6855"/>
  <c r="AT34" i="6855"/>
  <c r="AS37" i="6854"/>
  <c r="AP29" i="6855"/>
  <c r="AW40" i="6854" l="1"/>
  <c r="Z51" i="6855"/>
  <c r="AE51" i="6855"/>
  <c r="AD51" i="6855"/>
  <c r="AC51" i="6855"/>
  <c r="T37" i="6854"/>
  <c r="AZ40" i="6854" s="1"/>
  <c r="AU40" i="6854"/>
  <c r="Y51" i="6855"/>
  <c r="AB51" i="6855"/>
  <c r="AI50" i="6855"/>
  <c r="AE50" i="6855"/>
  <c r="AC50" i="6855"/>
  <c r="AB50" i="6855"/>
  <c r="AA51" i="6855"/>
  <c r="Z50" i="6855"/>
  <c r="AB39" i="6854"/>
  <c r="K39" i="6854"/>
  <c r="L37" i="6854"/>
  <c r="S37" i="6854"/>
  <c r="AY40" i="6854" s="1"/>
  <c r="M37" i="6854"/>
  <c r="AC39" i="6854"/>
  <c r="AV40" i="6854"/>
  <c r="N37" i="6854"/>
  <c r="BA40" i="6854"/>
  <c r="R39" i="6854"/>
  <c r="AD50" i="6855"/>
  <c r="J39" i="6854"/>
  <c r="AA50" i="6855"/>
  <c r="AH51" i="6855"/>
  <c r="AH50" i="6855"/>
  <c r="AF51" i="6855"/>
  <c r="AF50" i="6855"/>
  <c r="Y50" i="6855"/>
  <c r="AO36" i="6855"/>
  <c r="AG51" i="6855"/>
  <c r="AG50" i="6855"/>
  <c r="T39" i="6854" l="1"/>
  <c r="L39" i="6854"/>
  <c r="S39" i="6854"/>
  <c r="AR40" i="6854"/>
  <c r="N39" i="6854"/>
  <c r="AT40" i="6854"/>
  <c r="M39" i="6854"/>
  <c r="AS40" i="6854"/>
  <c r="I10" i="6848" l="1"/>
  <c r="H10" i="6848"/>
  <c r="G10" i="6848"/>
  <c r="F10" i="6848"/>
  <c r="E10" i="6848"/>
  <c r="D10" i="6848"/>
  <c r="I9" i="6848"/>
  <c r="H9" i="6848"/>
  <c r="G9" i="6848"/>
  <c r="F9" i="6848"/>
  <c r="E9" i="6848"/>
  <c r="D9" i="6848"/>
  <c r="AU12" i="6848"/>
  <c r="AS12" i="6848" l="1"/>
  <c r="AC13" i="6848" l="1"/>
  <c r="AE12" i="6848" l="1"/>
  <c r="AC12" i="6848"/>
  <c r="N33" i="6848" l="1"/>
  <c r="O33" i="6848"/>
  <c r="P33" i="6848"/>
  <c r="Q33" i="6848"/>
  <c r="R33" i="6848"/>
  <c r="S33" i="6848"/>
  <c r="T33" i="6848"/>
  <c r="U33" i="6848"/>
  <c r="V33" i="6848"/>
  <c r="M33" i="6848" l="1"/>
  <c r="AH9" i="6848" l="1"/>
  <c r="AH10" i="6848"/>
  <c r="M34" i="6848" l="1"/>
  <c r="BI8" i="6848" l="1"/>
  <c r="T35" i="6848" l="1"/>
  <c r="T34" i="6848"/>
  <c r="AQ12" i="6848" l="1"/>
  <c r="AQ13" i="6848"/>
  <c r="AE10" i="6848" l="1"/>
  <c r="AE9" i="6848"/>
  <c r="X25" i="6851" l="1"/>
  <c r="X27" i="6851" s="1"/>
  <c r="W25" i="6851"/>
  <c r="W27" i="6851" s="1"/>
  <c r="V25" i="6851"/>
  <c r="V27" i="6851" s="1"/>
  <c r="U25" i="6851"/>
  <c r="U27" i="6851" s="1"/>
  <c r="T25" i="6851"/>
  <c r="T27" i="6851" s="1"/>
  <c r="S25" i="6851"/>
  <c r="S27" i="6851" s="1"/>
  <c r="R25" i="6851"/>
  <c r="R27" i="6851" s="1"/>
  <c r="Q25" i="6851"/>
  <c r="Q27" i="6851" s="1"/>
  <c r="P25" i="6851"/>
  <c r="P27" i="6851" s="1"/>
  <c r="O25" i="6851"/>
  <c r="O27" i="6851" s="1"/>
  <c r="N25" i="6851"/>
  <c r="N27" i="6851" s="1"/>
  <c r="X24" i="6851"/>
  <c r="X26" i="6851" s="1"/>
  <c r="W24" i="6851"/>
  <c r="W26" i="6851" s="1"/>
  <c r="V24" i="6851"/>
  <c r="V26" i="6851" s="1"/>
  <c r="U24" i="6851"/>
  <c r="U26" i="6851" s="1"/>
  <c r="T24" i="6851"/>
  <c r="T26" i="6851" s="1"/>
  <c r="S24" i="6851"/>
  <c r="S26" i="6851" s="1"/>
  <c r="R24" i="6851"/>
  <c r="R26" i="6851" s="1"/>
  <c r="Q24" i="6851"/>
  <c r="Q26" i="6851" s="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T16" i="6851"/>
  <c r="AS16" i="6851"/>
  <c r="AR16" i="6851"/>
  <c r="AQ16" i="6851"/>
  <c r="AP16" i="6851"/>
  <c r="AO16" i="6851"/>
  <c r="AN16" i="6851"/>
  <c r="AM16" i="6851"/>
  <c r="AL16" i="6851"/>
  <c r="AK16" i="6851"/>
  <c r="AJ16" i="6851"/>
  <c r="AI16" i="6851"/>
  <c r="AH16" i="6851"/>
  <c r="AG16" i="6851"/>
  <c r="AF16" i="6851"/>
  <c r="O24" i="6851" s="1"/>
  <c r="O26" i="6851" s="1"/>
  <c r="AE16" i="6851"/>
  <c r="N24" i="6851" s="1"/>
  <c r="N26" i="6851" s="1"/>
  <c r="AD16" i="6851"/>
  <c r="AC16" i="6851"/>
  <c r="AZ15" i="6851"/>
  <c r="AZ19" i="6851" s="1"/>
  <c r="AY15" i="6851"/>
  <c r="AY19" i="6851" s="1"/>
  <c r="AX15" i="6851"/>
  <c r="AX19" i="6851" s="1"/>
  <c r="AW15" i="6851"/>
  <c r="AW19" i="6851" s="1"/>
  <c r="AV15" i="6851"/>
  <c r="AV19" i="6851" s="1"/>
  <c r="AU15" i="6851"/>
  <c r="AU19" i="6851" s="1"/>
  <c r="AT15" i="6851"/>
  <c r="AT19" i="6851" s="1"/>
  <c r="AS15" i="6851"/>
  <c r="AS19" i="6851" s="1"/>
  <c r="AR15" i="6851"/>
  <c r="AR19" i="6851" s="1"/>
  <c r="AQ15" i="6851"/>
  <c r="AQ19" i="6851" s="1"/>
  <c r="AP15" i="6851"/>
  <c r="AP19" i="6851" s="1"/>
  <c r="AO15" i="6851"/>
  <c r="AO19" i="6851" s="1"/>
  <c r="AN15" i="6851"/>
  <c r="AN19" i="6851" s="1"/>
  <c r="AM15" i="6851"/>
  <c r="AM19" i="6851" s="1"/>
  <c r="AL15" i="6851"/>
  <c r="AL19" i="6851" s="1"/>
  <c r="AK15" i="6851"/>
  <c r="AK19" i="6851" s="1"/>
  <c r="AJ15" i="6851"/>
  <c r="AJ19" i="6851" s="1"/>
  <c r="AI15" i="6851"/>
  <c r="AI19" i="6851" s="1"/>
  <c r="AH15" i="6851"/>
  <c r="AH19" i="6851" s="1"/>
  <c r="AG15" i="6851"/>
  <c r="AG19" i="6851" s="1"/>
  <c r="AF15" i="6851"/>
  <c r="AF19" i="6851" s="1"/>
  <c r="AE15" i="6851"/>
  <c r="AE19" i="6851" s="1"/>
  <c r="AD15" i="6851"/>
  <c r="AD19" i="6851" s="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F17" i="6851"/>
  <c r="E17" i="6851"/>
  <c r="D17" i="6851"/>
  <c r="I16" i="6851"/>
  <c r="H16" i="6851"/>
  <c r="G16" i="6851"/>
  <c r="F16" i="6851"/>
  <c r="E16" i="6851"/>
  <c r="D16" i="6851"/>
  <c r="I15" i="6851"/>
  <c r="I19" i="6851" s="1"/>
  <c r="H15" i="6851"/>
  <c r="H19" i="6851" s="1"/>
  <c r="G15" i="6851"/>
  <c r="F15" i="6851"/>
  <c r="F19" i="6851" s="1"/>
  <c r="E15" i="6851"/>
  <c r="E19" i="6851" s="1"/>
  <c r="D15" i="6851"/>
  <c r="D19" i="6851" s="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C18" i="6851" l="1"/>
  <c r="AG18" i="6851"/>
  <c r="AK18" i="6851"/>
  <c r="AO18" i="6851"/>
  <c r="AS18" i="6851"/>
  <c r="AW18" i="6851"/>
  <c r="AD18" i="6851"/>
  <c r="AH18" i="6851"/>
  <c r="AL18" i="6851"/>
  <c r="AP18" i="6851"/>
  <c r="AT18" i="6851"/>
  <c r="AX18" i="6851"/>
  <c r="AE18" i="6851"/>
  <c r="AI18" i="6851"/>
  <c r="AM18" i="6851"/>
  <c r="AQ18" i="6851"/>
  <c r="AU18" i="6851"/>
  <c r="AY18" i="6851"/>
  <c r="AF18" i="6851"/>
  <c r="AJ18" i="6851"/>
  <c r="AN18" i="6851"/>
  <c r="AR18" i="6851"/>
  <c r="AV18" i="6851"/>
  <c r="AZ18" i="6851"/>
  <c r="G18" i="6851"/>
  <c r="D18" i="6851"/>
  <c r="H18" i="6851"/>
  <c r="E18" i="6851"/>
  <c r="I18" i="6851"/>
  <c r="G19" i="6851"/>
  <c r="F18" i="6851"/>
  <c r="AB10" i="6848" l="1"/>
  <c r="AB9" i="6848"/>
  <c r="Z9" i="6848"/>
  <c r="AA9" i="6848"/>
  <c r="AC9" i="6848"/>
  <c r="AD9" i="6848"/>
  <c r="AF9" i="6848"/>
  <c r="AG9" i="6848"/>
  <c r="AI9" i="6848"/>
  <c r="AJ9" i="6848"/>
  <c r="AK9" i="6848"/>
  <c r="AL9" i="6848"/>
  <c r="AM9" i="6848"/>
  <c r="AN9" i="6848"/>
  <c r="AO9" i="6848"/>
  <c r="AP9" i="6848"/>
  <c r="AQ9" i="6848"/>
  <c r="AR9" i="6848"/>
  <c r="AS9" i="6848"/>
  <c r="AT9" i="6848"/>
  <c r="AU9" i="6848"/>
  <c r="Z10" i="6848"/>
  <c r="AA10" i="6848"/>
  <c r="AC10" i="6848"/>
  <c r="AD10" i="6848"/>
  <c r="AF10" i="6848"/>
  <c r="AG10" i="6848"/>
  <c r="AI10" i="6848"/>
  <c r="AJ10" i="6848"/>
  <c r="AK10" i="6848"/>
  <c r="AL10" i="6848"/>
  <c r="AM10" i="6848"/>
  <c r="AN10" i="6848"/>
  <c r="AO10" i="6848"/>
  <c r="AP10" i="6848"/>
  <c r="AQ10" i="6848"/>
  <c r="AR10" i="6848"/>
  <c r="AS10" i="6848"/>
  <c r="AT10" i="6848"/>
  <c r="AU10" i="6848"/>
  <c r="N34" i="6848"/>
  <c r="O34" i="6848"/>
  <c r="P34" i="6848"/>
  <c r="AI12" i="6848" s="1"/>
  <c r="Q34" i="6848"/>
  <c r="AK12" i="6848" s="1"/>
  <c r="R34" i="6848"/>
  <c r="S34" i="6848"/>
  <c r="AO12" i="6848" s="1"/>
  <c r="U34" i="6848"/>
  <c r="V34" i="6848"/>
  <c r="M35" i="6848"/>
  <c r="N35" i="6848"/>
  <c r="AE13" i="6848" s="1"/>
  <c r="O35" i="6848"/>
  <c r="AG13" i="6848" s="1"/>
  <c r="P35" i="6848"/>
  <c r="AI13" i="6848" s="1"/>
  <c r="Q35" i="6848"/>
  <c r="R35" i="6848"/>
  <c r="S35" i="6848"/>
  <c r="AO13" i="6848" s="1"/>
  <c r="U35" i="6848"/>
  <c r="V35" i="6848"/>
  <c r="AU13" i="6848" s="1"/>
  <c r="P36" i="6848"/>
  <c r="Q36" i="6848"/>
  <c r="R36" i="6848"/>
  <c r="T36" i="6848"/>
  <c r="R37" i="6848"/>
  <c r="T37" i="6848"/>
  <c r="V36" i="6848" l="1"/>
  <c r="V37" i="6848"/>
  <c r="S37" i="6848"/>
  <c r="Q37" i="6848"/>
  <c r="AK13" i="6848"/>
  <c r="O37" i="6848"/>
  <c r="U36" i="6848"/>
  <c r="M36" i="6848"/>
  <c r="S36" i="6848"/>
  <c r="O36" i="6848"/>
  <c r="AG12" i="6848"/>
  <c r="AM12" i="6848"/>
  <c r="N36" i="6848"/>
  <c r="U37" i="6848"/>
  <c r="AS13" i="6848"/>
  <c r="P37" i="6848"/>
  <c r="AM13" i="6848"/>
  <c r="N37" i="6848"/>
  <c r="M37" i="6848"/>
  <c r="AZ8" i="6854" l="1"/>
  <c r="AV8" i="6854"/>
  <c r="AX8" i="6854"/>
  <c r="AS8" i="6854"/>
  <c r="AW8" i="6854"/>
  <c r="AS36" i="6854"/>
  <c r="AS38" i="6854" s="1"/>
  <c r="AY8" i="6854"/>
  <c r="AX36" i="6854"/>
  <c r="AH38" i="6854" s="1"/>
  <c r="AU38" i="6854"/>
  <c r="AU8" i="6854"/>
  <c r="AQ8" i="6854"/>
  <c r="AR8" i="6854"/>
  <c r="BA36" i="6854"/>
  <c r="BA38" i="6854" s="1"/>
  <c r="AT8" i="6854"/>
  <c r="AW36" i="6854"/>
  <c r="AW38" i="6854" s="1"/>
  <c r="AR36" i="6854"/>
  <c r="AR38" i="6854" s="1"/>
  <c r="AY36" i="6854"/>
  <c r="AI38" i="6854" s="1"/>
  <c r="AV36" i="6854"/>
  <c r="AV38" i="6854" s="1"/>
  <c r="AT36" i="6854"/>
  <c r="AD38" i="6854" s="1"/>
  <c r="AD40" i="6854" s="1"/>
  <c r="AZ36" i="6854"/>
  <c r="AZ38" i="6854" s="1"/>
  <c r="AQ36" i="6854"/>
  <c r="AA38" i="6854" s="1"/>
  <c r="AA40" i="6854" s="1"/>
  <c r="AK38" i="6854" l="1"/>
  <c r="AK40" i="6854" s="1"/>
  <c r="AJ38" i="6854"/>
  <c r="T38" i="6854"/>
  <c r="T40" i="6854" s="1"/>
  <c r="AI40" i="6854"/>
  <c r="AY38" i="6854"/>
  <c r="S38" i="6854"/>
  <c r="AH40" i="6854"/>
  <c r="AX38" i="6854"/>
  <c r="AG38" i="6854"/>
  <c r="AT38" i="6854"/>
  <c r="AC38" i="6854"/>
  <c r="AC40" i="6854" s="1"/>
  <c r="AQ38" i="6854"/>
  <c r="Z38" i="6854"/>
  <c r="AJ40" i="6854"/>
  <c r="AF38" i="6854"/>
  <c r="AB38" i="6854"/>
  <c r="AE38" i="6854"/>
  <c r="AZ41" i="6854"/>
  <c r="U38" i="6854" l="1"/>
  <c r="N38" i="6854"/>
  <c r="N40" i="6854" s="1"/>
  <c r="AY41" i="6854"/>
  <c r="S40" i="6854"/>
  <c r="R38" i="6854"/>
  <c r="AG40" i="6854"/>
  <c r="Z40" i="6854"/>
  <c r="J38" i="6854"/>
  <c r="AP41" i="6854" s="1"/>
  <c r="K38" i="6854"/>
  <c r="AB40" i="6854"/>
  <c r="L38" i="6854"/>
  <c r="M38" i="6854"/>
  <c r="O38" i="6854"/>
  <c r="AE40" i="6854"/>
  <c r="AF40" i="6854"/>
  <c r="P38" i="6854"/>
  <c r="Q38" i="6854"/>
  <c r="AT41" i="6854"/>
  <c r="U40" i="6854" l="1"/>
  <c r="BA41" i="6854"/>
  <c r="AX41" i="6854"/>
  <c r="R40" i="6854"/>
  <c r="K40" i="6854"/>
  <c r="AQ41" i="6854"/>
  <c r="J40" i="6854"/>
  <c r="AW41" i="6854"/>
  <c r="Q40" i="6854"/>
  <c r="AV41" i="6854"/>
  <c r="P40" i="6854"/>
  <c r="O40" i="6854"/>
  <c r="AU41" i="6854"/>
  <c r="M40" i="6854"/>
  <c r="AS41" i="6854"/>
  <c r="L40" i="6854"/>
  <c r="AR41" i="6854"/>
</calcChain>
</file>

<file path=xl/comments1.xml><?xml version="1.0" encoding="utf-8"?>
<comments xmlns="http://schemas.openxmlformats.org/spreadsheetml/2006/main">
  <authors>
    <author>user</author>
  </authors>
  <commentList>
    <comment ref="L42" authorId="0" shapeId="0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L53" authorId="0" shapeId="0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  <comment ref="Z53" authorId="0" shapeId="0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3.xml><?xml version="1.0" encoding="utf-8"?>
<comments xmlns="http://schemas.openxmlformats.org/spreadsheetml/2006/main">
  <authors>
    <author>naka中谷　幸代　３　鳥取県園芸部果実課</author>
  </authors>
  <commentList>
    <comment ref="P30" authorId="0" shapeId="0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<sst xmlns="http://schemas.openxmlformats.org/spreadsheetml/2006/main" count="725" uniqueCount="174">
  <si>
    <t>5月14日</t>
  </si>
  <si>
    <t>5月24日</t>
  </si>
  <si>
    <t>6月3日</t>
  </si>
  <si>
    <t>6月13日</t>
  </si>
  <si>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</si>
  <si>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</si>
  <si>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</si>
  <si>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</si>
  <si>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</si>
  <si>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</si>
  <si>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</si>
  <si>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</si>
  <si>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</si>
  <si>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</si>
  <si>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縦径(mm)</t>
  </si>
  <si>
    <t>横径(mm)</t>
  </si>
  <si>
    <t>（交配日）</t>
  </si>
  <si>
    <t>本　　年</t>
  </si>
  <si>
    <t>-</t>
  </si>
  <si>
    <t>前　　年</t>
  </si>
  <si>
    <t>鳥　取</t>
  </si>
  <si>
    <t>平　　年</t>
  </si>
  <si>
    <t>前年対比</t>
  </si>
  <si>
    <t>平年対比</t>
  </si>
  <si>
    <t>佐　治</t>
  </si>
  <si>
    <t>東　郷</t>
  </si>
  <si>
    <t>名　和</t>
  </si>
  <si>
    <t>園　試</t>
  </si>
  <si>
    <t>5/14～</t>
  </si>
  <si>
    <t>5/24～</t>
  </si>
  <si>
    <t>6/ 3～</t>
  </si>
  <si>
    <t>6/13～</t>
  </si>
  <si>
    <t>6/23～</t>
  </si>
  <si>
    <t>7/ 3～</t>
  </si>
  <si>
    <t>7/13～</t>
  </si>
  <si>
    <t>7/23～</t>
  </si>
  <si>
    <t>8/ 2～</t>
  </si>
  <si>
    <t>8/12～</t>
  </si>
  <si>
    <t>8/22～</t>
  </si>
  <si>
    <t>9/　1～</t>
  </si>
  <si>
    <t>5/14</t>
  </si>
  <si>
    <t>5/24</t>
  </si>
  <si>
    <t>6/3</t>
  </si>
  <si>
    <t>6/13</t>
  </si>
  <si>
    <t>6/23</t>
  </si>
  <si>
    <t>7/3</t>
  </si>
  <si>
    <t>7/13</t>
  </si>
  <si>
    <t>7/2</t>
  </si>
  <si>
    <t>8/2</t>
  </si>
  <si>
    <t>8/12</t>
  </si>
  <si>
    <t>8/22</t>
  </si>
  <si>
    <t>9/1</t>
  </si>
  <si>
    <t>9/11</t>
  </si>
  <si>
    <t>5/23</t>
  </si>
  <si>
    <t>6/2</t>
  </si>
  <si>
    <t>6/12</t>
  </si>
  <si>
    <t>6/22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</si>
  <si>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</si>
  <si>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</si>
  <si>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</si>
  <si>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</si>
  <si>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</si>
  <si>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</si>
  <si>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</si>
  <si>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</si>
  <si>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</si>
  <si>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</si>
  <si>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</si>
  <si>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</si>
  <si>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</si>
  <si>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5月4日</t>
  </si>
  <si>
    <t>交配日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</si>
  <si>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</si>
  <si>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</si>
  <si>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</si>
  <si>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</si>
  <si>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</si>
  <si>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</si>
  <si>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</si>
  <si>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</si>
  <si>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</si>
  <si>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</si>
  <si>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平年</t>
  </si>
  <si>
    <t>　　　　３．ジベ・エス併用処理。</t>
  </si>
  <si>
    <t>5/ 4～</t>
  </si>
  <si>
    <t>5/13</t>
  </si>
  <si>
    <t>園試</t>
  </si>
  <si>
    <t>新甘泉</t>
  </si>
  <si>
    <t>郡家</t>
  </si>
  <si>
    <t>中山</t>
  </si>
  <si>
    <t>平均</t>
  </si>
  <si>
    <t>【注記】</t>
  </si>
  <si>
    <t>（なつひめ）　　　　　　　　　　　　　　　　　　</t>
  </si>
  <si>
    <t>（新甘泉）</t>
  </si>
  <si>
    <t>１．各地区における平年値は、下記のとおりとした。</t>
  </si>
  <si>
    <t>（なつひめ）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</si>
  <si>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</si>
  <si>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</si>
  <si>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</si>
  <si>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</si>
  <si>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</si>
  <si>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</si>
  <si>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</si>
  <si>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平  　年</t>
  </si>
  <si>
    <t>会　見</t>
  </si>
  <si>
    <t>9/ 1～</t>
  </si>
  <si>
    <t>9/11～</t>
  </si>
  <si>
    <t>9/21～</t>
  </si>
  <si>
    <t>10/ 1～</t>
  </si>
  <si>
    <t>平均値</t>
  </si>
  <si>
    <t>　前年値　園芸試験場のみの前年値</t>
  </si>
  <si>
    <t>　平年値　園芸試験場（平成２１年～平成２９年）の平年値（９年間）</t>
  </si>
  <si>
    <t>日</t>
  </si>
  <si>
    <t>前年比</t>
    <phoneticPr fontId="12"/>
  </si>
  <si>
    <t>平年比</t>
    <phoneticPr fontId="12"/>
  </si>
  <si>
    <t>なつひめ</t>
    <phoneticPr fontId="12"/>
  </si>
  <si>
    <t>新甘泉</t>
    <rPh sb="0" eb="3">
      <t>シンカンセン</t>
    </rPh>
    <phoneticPr fontId="12"/>
  </si>
  <si>
    <t>前年比</t>
    <rPh sb="1" eb="2">
      <t>ネン</t>
    </rPh>
    <phoneticPr fontId="12"/>
  </si>
  <si>
    <t>平年比</t>
    <rPh sb="1" eb="2">
      <t>ネン</t>
    </rPh>
    <phoneticPr fontId="12"/>
  </si>
  <si>
    <t>平成３０年度　輝太郎作況調査園の果実発育調査結果</t>
    <phoneticPr fontId="12"/>
  </si>
  <si>
    <t>＊園試は平成３０年から調査樹変更</t>
    <rPh sb="1" eb="2">
      <t>エン</t>
    </rPh>
    <rPh sb="2" eb="3">
      <t>シ</t>
    </rPh>
    <rPh sb="13" eb="14">
      <t>ジュ</t>
    </rPh>
    <phoneticPr fontId="12"/>
  </si>
  <si>
    <t>8/1</t>
    <phoneticPr fontId="12"/>
  </si>
  <si>
    <t>×</t>
    <phoneticPr fontId="12"/>
  </si>
  <si>
    <t>8/21</t>
    <phoneticPr fontId="12"/>
  </si>
  <si>
    <t xml:space="preserve">データ入力 → </t>
    <rPh sb="3" eb="5">
      <t>ニュウリョク</t>
    </rPh>
    <phoneticPr fontId="12"/>
  </si>
  <si>
    <t xml:space="preserve">データ入力 </t>
    <rPh sb="3" eb="5">
      <t>ニュウリョク</t>
    </rPh>
    <phoneticPr fontId="12"/>
  </si>
  <si>
    <t xml:space="preserve">配信時にデータDel </t>
    <rPh sb="0" eb="2">
      <t>ハイシン</t>
    </rPh>
    <rPh sb="2" eb="3">
      <t>ジ</t>
    </rPh>
    <phoneticPr fontId="12"/>
  </si>
  <si>
    <t>7/23</t>
    <phoneticPr fontId="12"/>
  </si>
  <si>
    <t>H30</t>
  </si>
  <si>
    <t>　　　　　　また､平年値は旧調査樹の値を含む。</t>
    <phoneticPr fontId="12"/>
  </si>
  <si>
    <t>園　試</t>
    <rPh sb="0" eb="1">
      <t>エン</t>
    </rPh>
    <rPh sb="2" eb="3">
      <t>シ</t>
    </rPh>
    <phoneticPr fontId="12"/>
  </si>
  <si>
    <t>本　年</t>
    <phoneticPr fontId="12"/>
  </si>
  <si>
    <t>＊名和は平成２９年から調査園変更</t>
    <phoneticPr fontId="12"/>
  </si>
  <si>
    <t>園
試</t>
    <rPh sb="0" eb="1">
      <t>エン</t>
    </rPh>
    <rPh sb="2" eb="3">
      <t>シ</t>
    </rPh>
    <phoneticPr fontId="12"/>
  </si>
  <si>
    <t>郡
家</t>
    <phoneticPr fontId="12"/>
  </si>
  <si>
    <t>中
山</t>
    <phoneticPr fontId="12"/>
  </si>
  <si>
    <t>園
試</t>
    <phoneticPr fontId="12"/>
  </si>
  <si>
    <t>平
均</t>
    <phoneticPr fontId="12"/>
  </si>
  <si>
    <t>＊鳥取は令和元年から調査園変更</t>
    <rPh sb="4" eb="5">
      <t>レイ</t>
    </rPh>
    <rPh sb="5" eb="6">
      <t>ワ</t>
    </rPh>
    <rPh sb="6" eb="7">
      <t>ガン</t>
    </rPh>
    <phoneticPr fontId="12"/>
  </si>
  <si>
    <t>＊倉吉は令和２年から調査園変更</t>
    <rPh sb="1" eb="3">
      <t>クラヨシ</t>
    </rPh>
    <rPh sb="4" eb="5">
      <t>レイ</t>
    </rPh>
    <rPh sb="5" eb="6">
      <t>ワ</t>
    </rPh>
    <phoneticPr fontId="12"/>
  </si>
  <si>
    <t>倉　吉</t>
    <rPh sb="0" eb="1">
      <t>クラ</t>
    </rPh>
    <rPh sb="2" eb="3">
      <t>キチ</t>
    </rPh>
    <phoneticPr fontId="12"/>
  </si>
  <si>
    <t>（注）　1.各地区における平年値は、下記のとおりとした。</t>
    <phoneticPr fontId="12"/>
  </si>
  <si>
    <t>（注）   1．平年値は１０年間（平成２２～令和元年）の平均</t>
    <rPh sb="22" eb="24">
      <t>レイワ</t>
    </rPh>
    <rPh sb="24" eb="25">
      <t>ガン</t>
    </rPh>
    <phoneticPr fontId="12"/>
  </si>
  <si>
    <t>令和２年度　ハウス二十世紀作況調査園の果実発育調査結果　</t>
    <rPh sb="0" eb="1">
      <t>レイ</t>
    </rPh>
    <rPh sb="1" eb="2">
      <t>ワ</t>
    </rPh>
    <phoneticPr fontId="12"/>
  </si>
  <si>
    <r>
      <t>なつひめ</t>
    </r>
    <r>
      <rPr>
        <sz val="10"/>
        <rFont val="ＭＳ Ｐ明朝"/>
        <family val="1"/>
        <charset val="128"/>
      </rPr>
      <t>(環状剝皮)</t>
    </r>
    <rPh sb="5" eb="7">
      <t>カンジョウ</t>
    </rPh>
    <rPh sb="7" eb="9">
      <t>ハクヒ</t>
    </rPh>
    <phoneticPr fontId="12"/>
  </si>
  <si>
    <t>環状剝皮</t>
    <rPh sb="0" eb="2">
      <t>カンジョウ</t>
    </rPh>
    <rPh sb="2" eb="4">
      <t>ハクヒ</t>
    </rPh>
    <phoneticPr fontId="12"/>
  </si>
  <si>
    <t>3月31日、4月2日</t>
    <rPh sb="1" eb="2">
      <t>ガツ</t>
    </rPh>
    <rPh sb="4" eb="5">
      <t>ニチ</t>
    </rPh>
    <rPh sb="7" eb="8">
      <t>ガツ</t>
    </rPh>
    <rPh sb="9" eb="10">
      <t>ニチ</t>
    </rPh>
    <phoneticPr fontId="12"/>
  </si>
  <si>
    <t>　　　　２．令和２年より調査樹を変更。</t>
    <rPh sb="6" eb="8">
      <t>レイワ</t>
    </rPh>
    <rPh sb="9" eb="10">
      <t>ネン</t>
    </rPh>
    <rPh sb="12" eb="14">
      <t>チョウサ</t>
    </rPh>
    <rPh sb="14" eb="15">
      <t>ジュ</t>
    </rPh>
    <rPh sb="16" eb="18">
      <t>ヘンコウ</t>
    </rPh>
    <phoneticPr fontId="12"/>
  </si>
  <si>
    <t>―</t>
    <phoneticPr fontId="12"/>
  </si>
  <si>
    <t>＊令和３年度より園試も横径のみの測定</t>
    <rPh sb="1" eb="3">
      <t>レイワ</t>
    </rPh>
    <rPh sb="4" eb="6">
      <t>ネンド</t>
    </rPh>
    <rPh sb="8" eb="9">
      <t>エン</t>
    </rPh>
    <rPh sb="9" eb="10">
      <t>シ</t>
    </rPh>
    <rPh sb="11" eb="12">
      <t>ヨコ</t>
    </rPh>
    <rPh sb="12" eb="13">
      <t>ケイ</t>
    </rPh>
    <rPh sb="16" eb="18">
      <t>ソクテイ</t>
    </rPh>
    <phoneticPr fontId="12"/>
  </si>
  <si>
    <t>-</t>
    <phoneticPr fontId="12"/>
  </si>
  <si>
    <t>４月１日、２日</t>
    <rPh sb="1" eb="2">
      <t>ガツ</t>
    </rPh>
    <rPh sb="3" eb="4">
      <t>ヒ</t>
    </rPh>
    <rPh sb="6" eb="7">
      <t>ヒ</t>
    </rPh>
    <phoneticPr fontId="12"/>
  </si>
  <si>
    <t>4月2日、3日</t>
    <rPh sb="1" eb="2">
      <t>ガツ</t>
    </rPh>
    <rPh sb="3" eb="4">
      <t>ニチ</t>
    </rPh>
    <rPh sb="6" eb="7">
      <t>ヒ</t>
    </rPh>
    <phoneticPr fontId="12"/>
  </si>
  <si>
    <t>4月7日、8日</t>
    <rPh sb="0" eb="1">
      <t>ガツ</t>
    </rPh>
    <rPh sb="2" eb="3">
      <t>ヒ</t>
    </rPh>
    <rPh sb="5" eb="6">
      <t>ヒ</t>
    </rPh>
    <phoneticPr fontId="12"/>
  </si>
  <si>
    <t>4月2日、3日</t>
    <rPh sb="1" eb="2">
      <t>ガツ</t>
    </rPh>
    <rPh sb="3" eb="4">
      <t>ヒ</t>
    </rPh>
    <rPh sb="6" eb="7">
      <t>ヒ</t>
    </rPh>
    <phoneticPr fontId="12"/>
  </si>
  <si>
    <t>８日早い</t>
    <rPh sb="1" eb="2">
      <t>ヒ</t>
    </rPh>
    <rPh sb="2" eb="3">
      <t>ハヤ</t>
    </rPh>
    <phoneticPr fontId="12"/>
  </si>
  <si>
    <t>令和４年度　二十世紀作況調査園の果実発育調査結果　</t>
    <rPh sb="0" eb="1">
      <t>レイ</t>
    </rPh>
    <rPh sb="1" eb="2">
      <t>ワ</t>
    </rPh>
    <phoneticPr fontId="12"/>
  </si>
  <si>
    <t>令和４年度　なつひめ・新甘泉作況調査園の果実発育調査結果　</t>
    <rPh sb="0" eb="1">
      <t>レイ</t>
    </rPh>
    <rPh sb="1" eb="2">
      <t>ワ</t>
    </rPh>
    <phoneticPr fontId="12"/>
  </si>
  <si>
    <t>5月24日</t>
    <phoneticPr fontId="12"/>
  </si>
  <si>
    <t>＊郡家は令和３年から調査園変更</t>
    <rPh sb="1" eb="3">
      <t>コオゲ</t>
    </rPh>
    <rPh sb="4" eb="5">
      <t>レイ</t>
    </rPh>
    <rPh sb="5" eb="6">
      <t>ワ</t>
    </rPh>
    <phoneticPr fontId="12"/>
  </si>
  <si>
    <t>＊園試は平成26年から調査樹変更</t>
    <rPh sb="4" eb="6">
      <t>ヘイセイ</t>
    </rPh>
    <rPh sb="8" eb="9">
      <t>ネン</t>
    </rPh>
    <rPh sb="13" eb="14">
      <t>ジュ</t>
    </rPh>
    <phoneticPr fontId="12"/>
  </si>
  <si>
    <t>　　　郡家：平成２７年から令和３年までの平均値（７年間）</t>
    <rPh sb="13" eb="15">
      <t>レイワ</t>
    </rPh>
    <phoneticPr fontId="12"/>
  </si>
  <si>
    <t>　　　中山：平成２７年から令和３年までの平均値（７年間）</t>
    <rPh sb="13" eb="15">
      <t>レイワ</t>
    </rPh>
    <phoneticPr fontId="12"/>
  </si>
  <si>
    <t>　　　園試：平成２４年から令和３年までの平均値（１０年間）</t>
    <rPh sb="13" eb="15">
      <t>レイワ</t>
    </rPh>
    <phoneticPr fontId="12"/>
  </si>
  <si>
    <t>　　　鳥取：令和元年から令和３年までの平均値</t>
    <rPh sb="6" eb="8">
      <t>レイワ</t>
    </rPh>
    <rPh sb="8" eb="9">
      <t>ガン</t>
    </rPh>
    <rPh sb="19" eb="22">
      <t>ヘイキンチ</t>
    </rPh>
    <phoneticPr fontId="12"/>
  </si>
  <si>
    <t>　　　佐治：平成２４年から令和３年までの平均値</t>
    <rPh sb="20" eb="23">
      <t>ヘイキンチ</t>
    </rPh>
    <phoneticPr fontId="12"/>
  </si>
  <si>
    <t>　　　東郷：平成２４年から令和３年までの平均値</t>
    <rPh sb="20" eb="23">
      <t>ヘイキンチ</t>
    </rPh>
    <phoneticPr fontId="12"/>
  </si>
  <si>
    <t>倉吉：平成２４年から令和３年までの平均値</t>
    <rPh sb="0" eb="2">
      <t>クラヨシ</t>
    </rPh>
    <rPh sb="17" eb="20">
      <t>ヘイキンチ</t>
    </rPh>
    <phoneticPr fontId="12"/>
  </si>
  <si>
    <t>名和：平成２９年から令和３年までの平均値</t>
    <rPh sb="10" eb="12">
      <t>レイワ</t>
    </rPh>
    <phoneticPr fontId="12"/>
  </si>
  <si>
    <t>園試：平成２４年から令和３年までの平均値</t>
    <rPh sb="17" eb="20">
      <t>ヘイキンチ</t>
    </rPh>
    <phoneticPr fontId="12"/>
  </si>
  <si>
    <r>
      <t>１．平年値は</t>
    </r>
    <r>
      <rPr>
        <sz val="11"/>
        <rFont val="ＭＳ Ｐ明朝"/>
        <family val="1"/>
        <charset val="128"/>
      </rPr>
      <t>令和元年から令和３年までの平均値（３年間）</t>
    </r>
    <rPh sb="6" eb="8">
      <t>レイワ</t>
    </rPh>
    <rPh sb="8" eb="9">
      <t>ガン</t>
    </rPh>
    <rPh sb="12" eb="14">
      <t>レイワ</t>
    </rPh>
    <rPh sb="15" eb="16">
      <t>ネン</t>
    </rPh>
    <phoneticPr fontId="12"/>
  </si>
  <si>
    <t>4月11日、12日</t>
    <rPh sb="0" eb="1">
      <t>ガツ</t>
    </rPh>
    <phoneticPr fontId="12"/>
  </si>
  <si>
    <t>前年比</t>
    <rPh sb="2" eb="3">
      <t>ヒ</t>
    </rPh>
    <phoneticPr fontId="12"/>
  </si>
  <si>
    <t>9月11日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</si>
</sst>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3" formatCode="m&quot;月&quot;d&quot;日&quot;;@"/>
    <numFmt numFmtId="184" formatCode="0.00_ "/>
    <numFmt numFmtId="185" formatCode="m/d;@"/>
    <numFmt numFmtId="186" formatCode="_ * #,##0_ ;_ * \-#,##0_ ;_ * &quot;-&quot;?_ ;_ @_ "/>
  </numFmts>
  <fonts count="17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7">
    <xf numFmtId="0" fontId="0" fillId="0" borderId="0"/>
    <xf numFmtId="38" fontId="8" fillId="0" borderId="0" applyFont="0" applyFill="0" applyBorder="0" applyAlignment="0" applyProtection="0"/>
    <xf numFmtId="0" fontId="11" fillId="0" borderId="0">
      <alignment vertical="center"/>
    </xf>
    <xf numFmtId="0" fontId="8" fillId="0" borderId="0"/>
    <xf numFmtId="0" fontId="11" fillId="0" borderId="0"/>
    <xf numFmtId="176" fontId="9" fillId="0" borderId="0"/>
    <xf numFmtId="0" fontId="9" fillId="0" borderId="0"/>
  </cellStyleXfs>
  <cellXfs count="356">
    <xf numFmtId="0" fontId="0" fillId="0" borderId="0" xfId="0" applyAlignment="1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178" fontId="1" fillId="0" borderId="13" xfId="0" applyNumberFormat="1" applyFont="1" applyBorder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shrinkToFit="1"/>
    </xf>
    <xf numFmtId="179" fontId="0" fillId="0" borderId="5" xfId="0" applyNumberFormat="1" applyFon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 applyBorder="1" applyAlignment="1"/>
    <xf numFmtId="0" fontId="2" fillId="0" borderId="0" xfId="0" applyFont="1" applyAlignment="1"/>
    <xf numFmtId="177" fontId="1" fillId="0" borderId="0" xfId="0" applyNumberFormat="1" applyFont="1" applyBorder="1" applyAlignment="1"/>
    <xf numFmtId="177" fontId="2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179" fontId="2" fillId="0" borderId="0" xfId="6" applyNumberFormat="1" applyFont="1" applyFill="1" applyBorder="1" applyAlignment="1" applyProtection="1">
      <alignment horizontal="left"/>
    </xf>
    <xf numFmtId="0" fontId="1" fillId="0" borderId="0" xfId="0" applyFont="1" applyBorder="1" applyAlignment="1"/>
    <xf numFmtId="0" fontId="1" fillId="0" borderId="17" xfId="0" applyFont="1" applyBorder="1" applyAlignment="1"/>
    <xf numFmtId="0" fontId="1" fillId="0" borderId="18" xfId="0" applyFont="1" applyBorder="1" applyAlignment="1">
      <alignment horizontal="centerContinuous"/>
    </xf>
    <xf numFmtId="0" fontId="1" fillId="0" borderId="19" xfId="0" applyFont="1" applyBorder="1" applyAlignment="1"/>
    <xf numFmtId="180" fontId="1" fillId="0" borderId="0" xfId="0" applyNumberFormat="1" applyFont="1" applyBorder="1" applyAlignment="1">
      <alignment horizontal="centerContinuous"/>
    </xf>
    <xf numFmtId="180" fontId="1" fillId="0" borderId="0" xfId="0" applyNumberFormat="1" applyFont="1" applyBorder="1" applyAlignment="1">
      <alignment shrinkToFit="1"/>
    </xf>
    <xf numFmtId="180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Continuous"/>
    </xf>
    <xf numFmtId="0" fontId="1" fillId="0" borderId="6" xfId="0" applyFont="1" applyFill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0" fontId="1" fillId="0" borderId="6" xfId="0" applyFont="1" applyFill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16" xfId="0" applyNumberFormat="1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177" fontId="2" fillId="0" borderId="23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right"/>
    </xf>
    <xf numFmtId="178" fontId="1" fillId="0" borderId="15" xfId="0" applyNumberFormat="1" applyFont="1" applyBorder="1" applyAlignment="1">
      <alignment horizontal="right"/>
    </xf>
    <xf numFmtId="0" fontId="1" fillId="0" borderId="3" xfId="0" applyFont="1" applyBorder="1" applyAlignment="1">
      <alignment vertical="center"/>
    </xf>
    <xf numFmtId="178" fontId="1" fillId="0" borderId="16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3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3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56" fontId="1" fillId="0" borderId="6" xfId="0" applyNumberFormat="1" applyFont="1" applyBorder="1" applyAlignment="1"/>
    <xf numFmtId="56" fontId="1" fillId="0" borderId="0" xfId="0" applyNumberFormat="1" applyFont="1" applyBorder="1" applyAlignment="1"/>
    <xf numFmtId="177" fontId="2" fillId="0" borderId="24" xfId="0" applyNumberFormat="1" applyFont="1" applyBorder="1" applyAlignment="1">
      <alignment horizontal="right"/>
    </xf>
    <xf numFmtId="179" fontId="1" fillId="0" borderId="0" xfId="0" applyNumberFormat="1" applyFont="1" applyBorder="1" applyAlignment="1">
      <alignment shrinkToFit="1"/>
    </xf>
    <xf numFmtId="180" fontId="13" fillId="0" borderId="10" xfId="0" applyNumberFormat="1" applyFont="1" applyBorder="1" applyAlignment="1">
      <alignment horizontal="right"/>
    </xf>
    <xf numFmtId="181" fontId="14" fillId="0" borderId="15" xfId="0" applyNumberFormat="1" applyFont="1" applyBorder="1" applyAlignment="1">
      <alignment horizontal="right"/>
    </xf>
    <xf numFmtId="181" fontId="14" fillId="0" borderId="16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5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/>
    </xf>
    <xf numFmtId="180" fontId="2" fillId="0" borderId="16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/>
    <xf numFmtId="0" fontId="1" fillId="0" borderId="28" xfId="0" applyFont="1" applyBorder="1" applyAlignment="1">
      <alignment horizontal="center"/>
    </xf>
    <xf numFmtId="181" fontId="1" fillId="0" borderId="15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0" fontId="2" fillId="0" borderId="15" xfId="0" applyNumberFormat="1" applyFont="1" applyFill="1" applyBorder="1" applyAlignment="1">
      <alignment horizontal="right"/>
    </xf>
    <xf numFmtId="180" fontId="2" fillId="0" borderId="10" xfId="0" applyNumberFormat="1" applyFont="1" applyFill="1" applyBorder="1" applyAlignment="1">
      <alignment horizontal="right"/>
    </xf>
    <xf numFmtId="180" fontId="2" fillId="0" borderId="7" xfId="0" applyNumberFormat="1" applyFont="1" applyBorder="1" applyAlignment="1">
      <alignment horizontal="right"/>
    </xf>
    <xf numFmtId="180" fontId="2" fillId="0" borderId="23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0" fontId="1" fillId="0" borderId="0" xfId="0" applyFont="1" applyFill="1" applyAlignment="1"/>
    <xf numFmtId="0" fontId="3" fillId="0" borderId="0" xfId="0" applyFont="1" applyAlignment="1">
      <alignment horizontal="center"/>
    </xf>
    <xf numFmtId="42" fontId="1" fillId="0" borderId="0" xfId="0" applyNumberFormat="1" applyFont="1" applyBorder="1" applyAlignment="1"/>
    <xf numFmtId="0" fontId="1" fillId="0" borderId="7" xfId="0" applyFont="1" applyBorder="1" applyAlignment="1"/>
    <xf numFmtId="0" fontId="1" fillId="0" borderId="12" xfId="0" applyFont="1" applyBorder="1" applyAlignment="1"/>
    <xf numFmtId="0" fontId="1" fillId="0" borderId="30" xfId="0" applyFont="1" applyBorder="1" applyAlignment="1">
      <alignment horizontal="center"/>
    </xf>
    <xf numFmtId="180" fontId="2" fillId="0" borderId="26" xfId="0" applyNumberFormat="1" applyFont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177" fontId="1" fillId="0" borderId="0" xfId="0" applyNumberFormat="1" applyFont="1" applyAlignment="1"/>
    <xf numFmtId="43" fontId="1" fillId="0" borderId="0" xfId="0" applyNumberFormat="1" applyFont="1" applyAlignment="1"/>
    <xf numFmtId="42" fontId="1" fillId="0" borderId="0" xfId="0" applyNumberFormat="1" applyFont="1" applyAlignment="1"/>
    <xf numFmtId="0" fontId="1" fillId="0" borderId="0" xfId="0" applyNumberFormat="1" applyFont="1" applyFill="1" applyAlignment="1"/>
    <xf numFmtId="179" fontId="1" fillId="0" borderId="0" xfId="0" applyNumberFormat="1" applyFont="1" applyAlignment="1"/>
    <xf numFmtId="0" fontId="1" fillId="0" borderId="0" xfId="0" applyFont="1" applyFill="1" applyAlignment="1">
      <alignment shrinkToFit="1"/>
    </xf>
    <xf numFmtId="56" fontId="1" fillId="0" borderId="0" xfId="0" applyNumberFormat="1" applyFont="1" applyAlignment="1">
      <alignment horizontal="center"/>
    </xf>
    <xf numFmtId="56" fontId="1" fillId="0" borderId="16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56" fontId="1" fillId="0" borderId="0" xfId="0" applyNumberFormat="1" applyFont="1" applyFill="1" applyAlignment="1">
      <alignment horizontal="center"/>
    </xf>
    <xf numFmtId="179" fontId="1" fillId="0" borderId="12" xfId="0" applyNumberFormat="1" applyFont="1" applyBorder="1" applyAlignment="1"/>
    <xf numFmtId="179" fontId="1" fillId="0" borderId="5" xfId="0" applyNumberFormat="1" applyFont="1" applyBorder="1" applyAlignment="1"/>
    <xf numFmtId="179" fontId="1" fillId="0" borderId="5" xfId="0" applyNumberFormat="1" applyFont="1" applyFill="1" applyBorder="1" applyAlignment="1"/>
    <xf numFmtId="182" fontId="1" fillId="0" borderId="5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41" fontId="1" fillId="0" borderId="5" xfId="0" applyNumberFormat="1" applyFont="1" applyBorder="1" applyAlignment="1"/>
    <xf numFmtId="41" fontId="1" fillId="0" borderId="5" xfId="0" applyNumberFormat="1" applyFont="1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/>
    <xf numFmtId="56" fontId="1" fillId="0" borderId="7" xfId="0" applyNumberFormat="1" applyFont="1" applyBorder="1" applyAlignment="1"/>
    <xf numFmtId="0" fontId="4" fillId="0" borderId="0" xfId="0" applyFont="1" applyAlignment="1"/>
    <xf numFmtId="181" fontId="1" fillId="0" borderId="13" xfId="0" applyNumberFormat="1" applyFont="1" applyFill="1" applyBorder="1" applyAlignment="1">
      <alignment horizontal="right"/>
    </xf>
    <xf numFmtId="181" fontId="1" fillId="0" borderId="16" xfId="0" applyNumberFormat="1" applyFont="1" applyFill="1" applyBorder="1" applyAlignment="1">
      <alignment horizontal="right"/>
    </xf>
    <xf numFmtId="176" fontId="5" fillId="0" borderId="0" xfId="5" applyFont="1" applyAlignment="1"/>
    <xf numFmtId="0" fontId="1" fillId="0" borderId="0" xfId="0" applyFont="1" applyFill="1" applyBorder="1" applyAlignment="1">
      <alignment horizontal="center"/>
    </xf>
    <xf numFmtId="56" fontId="1" fillId="0" borderId="6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28" xfId="0" applyFont="1" applyBorder="1" applyAlignment="1"/>
    <xf numFmtId="0" fontId="1" fillId="0" borderId="4" xfId="0" applyFont="1" applyBorder="1" applyAlignment="1">
      <alignment horizontal="center"/>
    </xf>
    <xf numFmtId="1" fontId="1" fillId="0" borderId="0" xfId="0" applyNumberFormat="1" applyFont="1" applyBorder="1" applyAlignment="1"/>
    <xf numFmtId="176" fontId="1" fillId="0" borderId="0" xfId="0" applyNumberFormat="1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56" fontId="1" fillId="0" borderId="0" xfId="0" applyNumberFormat="1" applyFont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2" fillId="0" borderId="0" xfId="0" applyNumberFormat="1" applyFont="1" applyFill="1" applyBorder="1" applyAlignment="1"/>
    <xf numFmtId="0" fontId="2" fillId="0" borderId="4" xfId="0" applyFont="1" applyFill="1" applyBorder="1" applyAlignment="1"/>
    <xf numFmtId="0" fontId="2" fillId="0" borderId="0" xfId="0" applyNumberFormat="1" applyFont="1" applyFill="1" applyAlignment="1"/>
    <xf numFmtId="0" fontId="15" fillId="0" borderId="0" xfId="0" applyFont="1" applyFill="1" applyAlignment="1"/>
    <xf numFmtId="182" fontId="1" fillId="0" borderId="0" xfId="0" applyNumberFormat="1" applyFont="1" applyAlignment="1"/>
    <xf numFmtId="177" fontId="2" fillId="0" borderId="10" xfId="0" applyNumberFormat="1" applyFont="1" applyFill="1" applyBorder="1" applyAlignment="1">
      <alignment horizontal="right"/>
    </xf>
    <xf numFmtId="177" fontId="2" fillId="2" borderId="16" xfId="0" applyNumberFormat="1" applyFont="1" applyFill="1" applyBorder="1" applyAlignment="1">
      <alignment horizontal="right"/>
    </xf>
    <xf numFmtId="0" fontId="1" fillId="0" borderId="18" xfId="0" applyFont="1" applyFill="1" applyBorder="1" applyAlignment="1">
      <alignment horizontal="centerContinuous"/>
    </xf>
    <xf numFmtId="0" fontId="7" fillId="0" borderId="5" xfId="0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right" vertical="center" shrinkToFit="1"/>
    </xf>
    <xf numFmtId="184" fontId="7" fillId="0" borderId="5" xfId="0" applyNumberFormat="1" applyFont="1" applyBorder="1" applyAlignment="1">
      <alignment horizontal="right" vertical="center" shrinkToFit="1"/>
    </xf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180" fontId="2" fillId="0" borderId="23" xfId="0" applyNumberFormat="1" applyFont="1" applyFill="1" applyBorder="1" applyAlignment="1">
      <alignment horizontal="right"/>
    </xf>
    <xf numFmtId="0" fontId="1" fillId="0" borderId="16" xfId="0" applyFont="1" applyFill="1" applyBorder="1" applyAlignment="1">
      <alignment horizontal="center"/>
    </xf>
    <xf numFmtId="180" fontId="2" fillId="0" borderId="16" xfId="4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180" fontId="2" fillId="0" borderId="15" xfId="4" applyNumberFormat="1" applyFont="1" applyFill="1" applyBorder="1" applyAlignment="1">
      <alignment horizontal="right"/>
    </xf>
    <xf numFmtId="180" fontId="2" fillId="0" borderId="26" xfId="4" applyNumberFormat="1" applyFont="1" applyFill="1" applyBorder="1" applyAlignment="1">
      <alignment horizontal="right"/>
    </xf>
    <xf numFmtId="180" fontId="2" fillId="0" borderId="26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0" xfId="4" applyFont="1" applyFill="1" applyBorder="1"/>
    <xf numFmtId="176" fontId="1" fillId="0" borderId="0" xfId="0" applyNumberFormat="1" applyFont="1" applyFill="1" applyBorder="1" applyAlignment="1"/>
    <xf numFmtId="179" fontId="3" fillId="0" borderId="0" xfId="4" applyNumberFormat="1" applyFont="1" applyFill="1" applyBorder="1"/>
    <xf numFmtId="0" fontId="1" fillId="0" borderId="7" xfId="0" applyFont="1" applyFill="1" applyBorder="1" applyAlignment="1">
      <alignment horizontal="center"/>
    </xf>
    <xf numFmtId="56" fontId="1" fillId="0" borderId="9" xfId="0" applyNumberFormat="1" applyFont="1" applyFill="1" applyBorder="1" applyAlignment="1">
      <alignment horizontal="center"/>
    </xf>
    <xf numFmtId="0" fontId="1" fillId="0" borderId="15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7" xfId="0" applyFont="1" applyFill="1" applyBorder="1" applyAlignment="1">
      <alignment horizontal="left"/>
    </xf>
    <xf numFmtId="0" fontId="1" fillId="0" borderId="12" xfId="0" applyFont="1" applyFill="1" applyBorder="1" applyAlignment="1"/>
    <xf numFmtId="0" fontId="1" fillId="0" borderId="5" xfId="0" applyFont="1" applyFill="1" applyBorder="1" applyAlignment="1">
      <alignment horizontal="center"/>
    </xf>
    <xf numFmtId="56" fontId="1" fillId="0" borderId="7" xfId="0" applyNumberFormat="1" applyFont="1" applyFill="1" applyBorder="1" applyAlignment="1"/>
    <xf numFmtId="43" fontId="1" fillId="0" borderId="0" xfId="0" applyNumberFormat="1" applyFont="1" applyFill="1" applyAlignment="1"/>
    <xf numFmtId="179" fontId="1" fillId="0" borderId="0" xfId="0" applyNumberFormat="1" applyFont="1" applyFill="1" applyAlignment="1"/>
    <xf numFmtId="0" fontId="1" fillId="0" borderId="6" xfId="0" applyFont="1" applyFill="1" applyBorder="1" applyAlignment="1">
      <alignment horizontal="left"/>
    </xf>
    <xf numFmtId="0" fontId="1" fillId="0" borderId="28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right"/>
    </xf>
    <xf numFmtId="0" fontId="1" fillId="0" borderId="28" xfId="0" applyFont="1" applyFill="1" applyBorder="1" applyAlignment="1">
      <alignment horizontal="right"/>
    </xf>
    <xf numFmtId="179" fontId="1" fillId="0" borderId="6" xfId="0" applyNumberFormat="1" applyFont="1" applyFill="1" applyBorder="1" applyAlignment="1"/>
    <xf numFmtId="179" fontId="1" fillId="0" borderId="28" xfId="0" applyNumberFormat="1" applyFont="1" applyFill="1" applyBorder="1" applyAlignment="1"/>
    <xf numFmtId="41" fontId="1" fillId="0" borderId="28" xfId="0" applyNumberFormat="1" applyFont="1" applyFill="1" applyBorder="1" applyAlignment="1"/>
    <xf numFmtId="41" fontId="1" fillId="0" borderId="6" xfId="0" applyNumberFormat="1" applyFont="1" applyFill="1" applyBorder="1" applyAlignment="1"/>
    <xf numFmtId="41" fontId="1" fillId="0" borderId="0" xfId="0" applyNumberFormat="1" applyFont="1" applyFill="1" applyBorder="1" applyAlignment="1"/>
    <xf numFmtId="181" fontId="1" fillId="0" borderId="8" xfId="0" applyNumberFormat="1" applyFont="1" applyFill="1" applyBorder="1" applyAlignment="1">
      <alignment horizontal="right"/>
    </xf>
    <xf numFmtId="181" fontId="1" fillId="0" borderId="15" xfId="0" applyNumberFormat="1" applyFont="1" applyFill="1" applyBorder="1" applyAlignment="1">
      <alignment horizontal="right"/>
    </xf>
    <xf numFmtId="185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180" fontId="2" fillId="0" borderId="16" xfId="0" applyNumberFormat="1" applyFont="1" applyFill="1" applyBorder="1" applyAlignment="1">
      <alignment horizontal="right"/>
    </xf>
    <xf numFmtId="56" fontId="1" fillId="0" borderId="15" xfId="0" applyNumberFormat="1" applyFont="1" applyFill="1" applyBorder="1" applyAlignment="1">
      <alignment horizontal="center"/>
    </xf>
    <xf numFmtId="56" fontId="1" fillId="0" borderId="32" xfId="0" quotePrefix="1" applyNumberFormat="1" applyFont="1" applyBorder="1" applyAlignment="1">
      <alignment horizontal="centerContinuous"/>
    </xf>
    <xf numFmtId="0" fontId="1" fillId="0" borderId="15" xfId="0" quotePrefix="1" applyFont="1" applyFill="1" applyBorder="1" applyAlignment="1">
      <alignment horizontal="center"/>
    </xf>
    <xf numFmtId="0" fontId="1" fillId="0" borderId="10" xfId="0" quotePrefix="1" applyFont="1" applyFill="1" applyBorder="1" applyAlignment="1">
      <alignment horizontal="center"/>
    </xf>
    <xf numFmtId="0" fontId="1" fillId="0" borderId="6" xfId="0" quotePrefix="1" applyFont="1" applyFill="1" applyBorder="1" applyAlignment="1">
      <alignment horizontal="center"/>
    </xf>
    <xf numFmtId="0" fontId="1" fillId="0" borderId="16" xfId="0" quotePrefix="1" applyFont="1" applyFill="1" applyBorder="1" applyAlignment="1">
      <alignment horizontal="center"/>
    </xf>
    <xf numFmtId="0" fontId="1" fillId="0" borderId="7" xfId="0" quotePrefix="1" applyFont="1" applyFill="1" applyBorder="1" applyAlignment="1">
      <alignment horizontal="left"/>
    </xf>
    <xf numFmtId="0" fontId="1" fillId="0" borderId="17" xfId="0" quotePrefix="1" applyNumberFormat="1" applyFont="1" applyFill="1" applyBorder="1" applyAlignment="1">
      <alignment horizontal="center" shrinkToFit="1"/>
    </xf>
    <xf numFmtId="0" fontId="1" fillId="0" borderId="7" xfId="0" quotePrefix="1" applyNumberFormat="1" applyFont="1" applyFill="1" applyBorder="1" applyAlignment="1">
      <alignment horizontal="center"/>
    </xf>
    <xf numFmtId="0" fontId="1" fillId="0" borderId="12" xfId="0" quotePrefix="1" applyFont="1" applyFill="1" applyBorder="1" applyAlignment="1">
      <alignment horizontal="right"/>
    </xf>
    <xf numFmtId="0" fontId="1" fillId="0" borderId="12" xfId="0" quotePrefix="1" applyFont="1" applyFill="1" applyBorder="1" applyAlignment="1">
      <alignment horizontal="center"/>
    </xf>
    <xf numFmtId="0" fontId="1" fillId="0" borderId="0" xfId="0" quotePrefix="1" applyFont="1" applyFill="1" applyAlignment="1">
      <alignment horizontal="left"/>
    </xf>
    <xf numFmtId="0" fontId="1" fillId="0" borderId="32" xfId="0" quotePrefix="1" applyFont="1" applyBorder="1" applyAlignment="1"/>
    <xf numFmtId="0" fontId="1" fillId="0" borderId="32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2" borderId="13" xfId="0" quotePrefix="1" applyFont="1" applyFill="1" applyBorder="1" applyAlignment="1">
      <alignment horizontal="center"/>
    </xf>
    <xf numFmtId="0" fontId="1" fillId="0" borderId="17" xfId="0" quotePrefix="1" applyFont="1" applyBorder="1" applyAlignment="1">
      <alignment horizontal="left"/>
    </xf>
    <xf numFmtId="0" fontId="1" fillId="0" borderId="7" xfId="0" quotePrefix="1" applyFont="1" applyBorder="1" applyAlignment="1">
      <alignment horizontal="left"/>
    </xf>
    <xf numFmtId="0" fontId="1" fillId="0" borderId="12" xfId="0" quotePrefix="1" applyNumberFormat="1" applyFont="1" applyBorder="1" applyAlignment="1">
      <alignment horizontal="right"/>
    </xf>
    <xf numFmtId="0" fontId="1" fillId="0" borderId="12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right"/>
    </xf>
    <xf numFmtId="0" fontId="1" fillId="0" borderId="21" xfId="0" quotePrefix="1" applyFont="1" applyBorder="1" applyAlignment="1">
      <alignment horizontal="left"/>
    </xf>
    <xf numFmtId="0" fontId="1" fillId="0" borderId="18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 shrinkToFit="1"/>
    </xf>
    <xf numFmtId="0" fontId="1" fillId="0" borderId="7" xfId="0" quotePrefix="1" applyNumberFormat="1" applyFont="1" applyBorder="1" applyAlignment="1">
      <alignment horizontal="center"/>
    </xf>
    <xf numFmtId="0" fontId="1" fillId="0" borderId="10" xfId="0" quotePrefix="1" applyNumberFormat="1" applyFont="1" applyBorder="1" applyAlignment="1">
      <alignment horizontal="center"/>
    </xf>
    <xf numFmtId="0" fontId="1" fillId="0" borderId="12" xfId="0" quotePrefix="1" applyNumberFormat="1" applyFont="1" applyBorder="1" applyAlignment="1">
      <alignment horizontal="center"/>
    </xf>
    <xf numFmtId="0" fontId="1" fillId="0" borderId="15" xfId="0" quotePrefix="1" applyNumberFormat="1" applyFont="1" applyBorder="1" applyAlignment="1">
      <alignment horizontal="center"/>
    </xf>
    <xf numFmtId="0" fontId="1" fillId="0" borderId="16" xfId="0" quotePrefix="1" applyNumberFormat="1" applyFont="1" applyBorder="1" applyAlignment="1">
      <alignment horizontal="center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0" fontId="15" fillId="0" borderId="4" xfId="0" applyFont="1" applyFill="1" applyBorder="1" applyAlignment="1"/>
    <xf numFmtId="56" fontId="1" fillId="0" borderId="26" xfId="0" quotePrefix="1" applyNumberFormat="1" applyFont="1" applyFill="1" applyBorder="1" applyAlignment="1">
      <alignment horizontal="center"/>
    </xf>
    <xf numFmtId="56" fontId="1" fillId="0" borderId="16" xfId="0" quotePrefix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178" fontId="1" fillId="0" borderId="13" xfId="0" applyNumberFormat="1" applyFont="1" applyBorder="1" applyAlignment="1">
      <alignment horizontal="right"/>
    </xf>
    <xf numFmtId="178" fontId="1" fillId="0" borderId="8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56" fontId="1" fillId="0" borderId="28" xfId="0" applyNumberFormat="1" applyFont="1" applyBorder="1" applyAlignment="1"/>
    <xf numFmtId="179" fontId="1" fillId="0" borderId="28" xfId="0" applyNumberFormat="1" applyFont="1" applyBorder="1" applyAlignment="1"/>
    <xf numFmtId="179" fontId="1" fillId="0" borderId="6" xfId="0" applyNumberFormat="1" applyFont="1" applyBorder="1" applyAlignment="1"/>
    <xf numFmtId="41" fontId="1" fillId="0" borderId="28" xfId="0" applyNumberFormat="1" applyFont="1" applyBorder="1" applyAlignment="1"/>
    <xf numFmtId="41" fontId="1" fillId="0" borderId="6" xfId="0" applyNumberFormat="1" applyFont="1" applyBorder="1" applyAlignment="1"/>
    <xf numFmtId="0" fontId="1" fillId="0" borderId="7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0" fillId="0" borderId="15" xfId="0" applyBorder="1" applyAlignment="1"/>
    <xf numFmtId="0" fontId="0" fillId="0" borderId="10" xfId="0" applyBorder="1" applyAlignment="1"/>
    <xf numFmtId="0" fontId="0" fillId="0" borderId="16" xfId="0" applyBorder="1" applyAlignment="1"/>
    <xf numFmtId="0" fontId="1" fillId="0" borderId="15" xfId="0" applyFont="1" applyBorder="1" applyAlignment="1">
      <alignment shrinkToFit="1"/>
    </xf>
    <xf numFmtId="0" fontId="1" fillId="0" borderId="10" xfId="0" applyFont="1" applyBorder="1" applyAlignment="1">
      <alignment shrinkToFit="1"/>
    </xf>
    <xf numFmtId="0" fontId="1" fillId="0" borderId="16" xfId="0" applyFont="1" applyBorder="1" applyAlignment="1">
      <alignment shrinkToFit="1"/>
    </xf>
    <xf numFmtId="1" fontId="0" fillId="0" borderId="2" xfId="0" applyNumberFormat="1" applyFont="1" applyBorder="1" applyAlignment="1">
      <alignment shrinkToFit="1"/>
    </xf>
    <xf numFmtId="176" fontId="1" fillId="0" borderId="0" xfId="0" applyNumberFormat="1" applyFont="1" applyAlignment="1"/>
    <xf numFmtId="186" fontId="1" fillId="0" borderId="5" xfId="0" applyNumberFormat="1" applyFont="1" applyBorder="1" applyAlignment="1"/>
    <xf numFmtId="186" fontId="1" fillId="0" borderId="5" xfId="0" applyNumberFormat="1" applyFont="1" applyFill="1" applyBorder="1" applyAlignment="1"/>
    <xf numFmtId="182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" fillId="0" borderId="0" xfId="0" applyNumberFormat="1" applyFont="1" applyAlignment="1">
      <alignment horizontal="right"/>
    </xf>
    <xf numFmtId="0" fontId="1" fillId="3" borderId="0" xfId="0" applyFont="1" applyFill="1" applyAlignment="1"/>
    <xf numFmtId="180" fontId="2" fillId="0" borderId="7" xfId="0" applyNumberFormat="1" applyFont="1" applyFill="1" applyBorder="1" applyAlignment="1">
      <alignment horizontal="right"/>
    </xf>
    <xf numFmtId="180" fontId="2" fillId="0" borderId="9" xfId="0" applyNumberFormat="1" applyFont="1" applyFill="1" applyBorder="1" applyAlignment="1">
      <alignment horizontal="right"/>
    </xf>
    <xf numFmtId="176" fontId="1" fillId="0" borderId="0" xfId="0" applyNumberFormat="1" applyFont="1" applyFill="1" applyAlignment="1"/>
    <xf numFmtId="179" fontId="1" fillId="0" borderId="0" xfId="0" applyNumberFormat="1" applyFont="1" applyFill="1" applyBorder="1" applyAlignment="1"/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15" xfId="0" quotePrefix="1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" fillId="0" borderId="6" xfId="0" quotePrefix="1" applyFont="1" applyBorder="1" applyAlignment="1">
      <alignment horizontal="center" vertical="center"/>
    </xf>
    <xf numFmtId="181" fontId="1" fillId="0" borderId="26" xfId="0" applyNumberFormat="1" applyFont="1" applyFill="1" applyBorder="1" applyAlignment="1">
      <alignment horizontal="right"/>
    </xf>
    <xf numFmtId="181" fontId="1" fillId="0" borderId="30" xfId="0" applyNumberFormat="1" applyFont="1" applyFill="1" applyBorder="1" applyAlignment="1">
      <alignment horizontal="right"/>
    </xf>
    <xf numFmtId="180" fontId="2" fillId="0" borderId="9" xfId="4" applyNumberFormat="1" applyFont="1" applyFill="1" applyBorder="1" applyAlignment="1">
      <alignment horizontal="right"/>
    </xf>
    <xf numFmtId="56" fontId="1" fillId="0" borderId="32" xfId="0" quotePrefix="1" applyNumberFormat="1" applyFont="1" applyFill="1" applyBorder="1" applyAlignment="1">
      <alignment horizontal="centerContinuous"/>
    </xf>
    <xf numFmtId="182" fontId="1" fillId="0" borderId="0" xfId="0" applyNumberFormat="1" applyFont="1" applyFill="1" applyAlignment="1"/>
    <xf numFmtId="0" fontId="1" fillId="0" borderId="0" xfId="0" quotePrefix="1" applyFont="1" applyBorder="1" applyAlignment="1">
      <alignment horizontal="left"/>
    </xf>
    <xf numFmtId="0" fontId="1" fillId="0" borderId="0" xfId="0" quotePrefix="1" applyFont="1" applyFill="1" applyBorder="1" applyAlignment="1">
      <alignment horizontal="right"/>
    </xf>
    <xf numFmtId="0" fontId="1" fillId="0" borderId="0" xfId="0" quotePrefix="1" applyFont="1" applyBorder="1" applyAlignment="1">
      <alignment horizontal="right"/>
    </xf>
    <xf numFmtId="0" fontId="1" fillId="0" borderId="0" xfId="0" quotePrefix="1" applyFont="1" applyBorder="1" applyAlignment="1">
      <alignment horizontal="center"/>
    </xf>
    <xf numFmtId="179" fontId="1" fillId="0" borderId="0" xfId="0" applyNumberFormat="1" applyFont="1" applyBorder="1" applyAlignment="1"/>
    <xf numFmtId="182" fontId="1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1" fillId="0" borderId="31" xfId="0" applyFont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183" fontId="1" fillId="0" borderId="10" xfId="0" applyNumberFormat="1" applyFont="1" applyFill="1" applyBorder="1" applyAlignment="1">
      <alignment horizontal="center" vertical="center"/>
    </xf>
    <xf numFmtId="183" fontId="1" fillId="0" borderId="16" xfId="0" applyNumberFormat="1" applyFont="1" applyFill="1" applyBorder="1" applyAlignment="1">
      <alignment horizontal="center" vertical="center"/>
    </xf>
    <xf numFmtId="56" fontId="1" fillId="0" borderId="10" xfId="0" applyNumberFormat="1" applyFont="1" applyFill="1" applyBorder="1" applyAlignment="1">
      <alignment horizontal="center"/>
    </xf>
    <xf numFmtId="56" fontId="1" fillId="0" borderId="7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56" fontId="1" fillId="0" borderId="10" xfId="0" quotePrefix="1" applyNumberFormat="1" applyFont="1" applyFill="1" applyBorder="1" applyAlignment="1">
      <alignment horizontal="center"/>
    </xf>
    <xf numFmtId="56" fontId="1" fillId="0" borderId="9" xfId="0" applyNumberFormat="1" applyFont="1" applyFill="1" applyBorder="1" applyAlignment="1">
      <alignment horizontal="center" shrinkToFit="1"/>
    </xf>
    <xf numFmtId="183" fontId="1" fillId="0" borderId="10" xfId="0" applyNumberFormat="1" applyFont="1" applyFill="1" applyBorder="1" applyAlignment="1">
      <alignment horizontal="center" vertical="center" shrinkToFit="1"/>
    </xf>
    <xf numFmtId="56" fontId="1" fillId="0" borderId="7" xfId="0" quotePrefix="1" applyNumberFormat="1" applyFont="1" applyFill="1" applyBorder="1" applyAlignment="1">
      <alignment horizontal="center"/>
    </xf>
    <xf numFmtId="182" fontId="1" fillId="0" borderId="0" xfId="0" applyNumberFormat="1" applyFont="1" applyAlignment="1">
      <alignment horizontal="right"/>
    </xf>
    <xf numFmtId="176" fontId="5" fillId="0" borderId="0" xfId="5" applyFont="1" applyAlignment="1">
      <alignment horizontal="right"/>
    </xf>
    <xf numFmtId="177" fontId="1" fillId="0" borderId="0" xfId="0" applyNumberFormat="1" applyFont="1" applyFill="1" applyAlignment="1"/>
    <xf numFmtId="0" fontId="6" fillId="0" borderId="0" xfId="0" applyFont="1" applyFill="1" applyAlignment="1">
      <alignment shrinkToFit="1"/>
    </xf>
    <xf numFmtId="56" fontId="1" fillId="0" borderId="10" xfId="0" applyNumberFormat="1" applyFont="1" applyFill="1" applyBorder="1" applyAlignment="1">
      <alignment horizontal="center" shrinkToFit="1"/>
    </xf>
    <xf numFmtId="181" fontId="1" fillId="0" borderId="7" xfId="0" applyNumberFormat="1" applyFont="1" applyBorder="1" applyAlignment="1">
      <alignment horizontal="right"/>
    </xf>
    <xf numFmtId="181" fontId="1" fillId="0" borderId="31" xfId="0" applyNumberFormat="1" applyFont="1" applyBorder="1" applyAlignment="1">
      <alignment horizontal="right"/>
    </xf>
    <xf numFmtId="180" fontId="2" fillId="4" borderId="23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shrinkToFit="1"/>
    </xf>
    <xf numFmtId="0" fontId="3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80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0" fontId="2" fillId="4" borderId="26" xfId="0" applyNumberFormat="1" applyFont="1" applyFill="1" applyBorder="1" applyAlignment="1">
      <alignment horizontal="right"/>
    </xf>
    <xf numFmtId="56" fontId="1" fillId="4" borderId="26" xfId="0" applyNumberFormat="1" applyFont="1" applyFill="1" applyBorder="1" applyAlignment="1">
      <alignment horizontal="center"/>
    </xf>
    <xf numFmtId="56" fontId="1" fillId="0" borderId="32" xfId="0" quotePrefix="1" applyNumberFormat="1" applyFont="1" applyFill="1" applyBorder="1" applyAlignment="1">
      <alignment horizontal="center"/>
    </xf>
    <xf numFmtId="56" fontId="1" fillId="0" borderId="0" xfId="0" applyNumberFormat="1" applyFont="1" applyBorder="1" applyAlignment="1">
      <alignment horizontal="center"/>
    </xf>
    <xf numFmtId="56" fontId="1" fillId="0" borderId="32" xfId="0" quotePrefix="1" applyNumberFormat="1" applyFont="1" applyBorder="1" applyAlignment="1">
      <alignment horizontal="center"/>
    </xf>
    <xf numFmtId="56" fontId="1" fillId="0" borderId="0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42" fontId="1" fillId="0" borderId="2" xfId="0" applyNumberFormat="1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" fillId="0" borderId="32" xfId="0" quotePrefix="1" applyFont="1" applyBorder="1" applyAlignment="1">
      <alignment horizontal="center"/>
    </xf>
    <xf numFmtId="56" fontId="1" fillId="4" borderId="10" xfId="0" applyNumberFormat="1" applyFont="1" applyFill="1" applyBorder="1" applyAlignment="1">
      <alignment horizontal="center"/>
    </xf>
    <xf numFmtId="56" fontId="1" fillId="4" borderId="15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56" fontId="1" fillId="0" borderId="32" xfId="0" quotePrefix="1" applyNumberFormat="1" applyFont="1" applyBorder="1" applyAlignment="1">
      <alignment horizontal="center"/>
    </xf>
    <xf numFmtId="56" fontId="1" fillId="0" borderId="32" xfId="0" quotePrefix="1" applyNumberFormat="1" applyFont="1" applyFill="1" applyBorder="1" applyAlignment="1">
      <alignment horizontal="center"/>
    </xf>
    <xf numFmtId="56" fontId="1" fillId="0" borderId="32" xfId="0" quotePrefix="1" applyNumberFormat="1" applyFont="1" applyFill="1" applyBorder="1" applyAlignment="1">
      <alignment horizontal="center"/>
    </xf>
    <xf numFmtId="56" fontId="1" fillId="0" borderId="32" xfId="0" quotePrefix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shrinkToFit="1"/>
    </xf>
    <xf numFmtId="180" fontId="1" fillId="0" borderId="0" xfId="0" applyNumberFormat="1" applyFont="1" applyFill="1" applyBorder="1" applyAlignment="1">
      <alignment vertical="center"/>
    </xf>
    <xf numFmtId="0" fontId="1" fillId="0" borderId="27" xfId="0" applyFont="1" applyBorder="1" applyAlignment="1">
      <alignment horizontal="center" vertical="center" textRotation="255" wrapText="1"/>
    </xf>
    <xf numFmtId="0" fontId="1" fillId="0" borderId="34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28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9" xfId="0" applyFont="1" applyBorder="1" applyAlignment="1">
      <alignment horizontal="center" vertical="center" textRotation="255" wrapText="1"/>
    </xf>
    <xf numFmtId="0" fontId="1" fillId="0" borderId="3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2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56" fontId="1" fillId="0" borderId="32" xfId="0" quotePrefix="1" applyNumberFormat="1" applyFont="1" applyFill="1" applyBorder="1" applyAlignment="1">
      <alignment horizontal="center"/>
    </xf>
    <xf numFmtId="56" fontId="1" fillId="0" borderId="21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7">
    <cellStyle name="桁区切り 2" xfId="1"/>
    <cellStyle name="標準" xfId="0" builtinId="0"/>
    <cellStyle name="標準 2" xfId="2"/>
    <cellStyle name="標準 3" xfId="3"/>
    <cellStyle name="標準_⑰平年値" xfId="4"/>
    <cellStyle name="標準_Ｇ高接ジベ" xfId="5"/>
    <cellStyle name="標準_Sheet1" xfId="6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１０日間当たりの肥大量（二十世紀）</a:t>
            </a:r>
          </a:p>
        </c:rich>
      </c:tx>
      <c:layout>
        <c:manualLayout>
          <c:xMode val="edge"/>
          <c:yMode val="edge"/>
          <c:x val="0.21247570614441105"/>
          <c:y val="4.9630609149933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95125392644341"/>
          <c:y val="0.13964733057380516"/>
          <c:w val="0.7468755698208388"/>
          <c:h val="0.70045437521745524"/>
        </c:manualLayout>
      </c:layout>
      <c:lineChart>
        <c:grouping val="standard"/>
        <c:varyColors val="0"/>
        <c:ser>
          <c:idx val="0"/>
          <c:order val="0"/>
          <c:tx>
            <c:strRef>
              <c:f>二十世紀!$I$36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二十世紀!$J$36:$U$36</c:f>
              <c:numCache>
                <c:formatCode>_ * #,##0.0_ ;_ * \-#,##0.0_ ;_ * "-"?_ ;_ @_ </c:formatCode>
                <c:ptCount val="12"/>
                <c:pt idx="0">
                  <c:v>5.9</c:v>
                </c:pt>
                <c:pt idx="1">
                  <c:v>5.2999999999999972</c:v>
                </c:pt>
                <c:pt idx="2">
                  <c:v>4</c:v>
                </c:pt>
                <c:pt idx="3">
                  <c:v>4.7000000000000028</c:v>
                </c:pt>
                <c:pt idx="4">
                  <c:v>5.6999999999999957</c:v>
                </c:pt>
                <c:pt idx="5">
                  <c:v>9.1000000000000014</c:v>
                </c:pt>
                <c:pt idx="6">
                  <c:v>10.500000000000007</c:v>
                </c:pt>
                <c:pt idx="7">
                  <c:v>8.3999999999999915</c:v>
                </c:pt>
                <c:pt idx="8">
                  <c:v>7.5</c:v>
                </c:pt>
                <c:pt idx="9">
                  <c:v>6.5</c:v>
                </c:pt>
                <c:pt idx="10">
                  <c:v>5.2000000000000028</c:v>
                </c:pt>
                <c:pt idx="11">
                  <c:v>5.2000000000000028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A3-43A8-8729-F6ACF5DC6E6C}"/>
            </c:ext>
          </c:extLst>
        </c:ser>
        <c:ser>
          <c:idx val="1"/>
          <c:order val="1"/>
          <c:tx>
            <c:strRef>
              <c:f>二十世紀!$I$37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二十世紀!$J$37:$U$37</c:f>
              <c:numCache>
                <c:formatCode>_ * #,##0.0_ ;_ * \-#,##0.0_ ;_ * "-"?_ ;_ @_ </c:formatCode>
                <c:ptCount val="12"/>
                <c:pt idx="0">
                  <c:v>5.5</c:v>
                </c:pt>
                <c:pt idx="1">
                  <c:v>3.8999999999999986</c:v>
                </c:pt>
                <c:pt idx="2">
                  <c:v>4.2999999999999972</c:v>
                </c:pt>
                <c:pt idx="3">
                  <c:v>4.7000000000000028</c:v>
                </c:pt>
                <c:pt idx="4">
                  <c:v>7.8999999999999986</c:v>
                </c:pt>
                <c:pt idx="5">
                  <c:v>9.6000000000000014</c:v>
                </c:pt>
                <c:pt idx="6">
                  <c:v>8.0999999999999943</c:v>
                </c:pt>
                <c:pt idx="7">
                  <c:v>8.6000000000000085</c:v>
                </c:pt>
                <c:pt idx="8">
                  <c:v>6.5999999999999943</c:v>
                </c:pt>
                <c:pt idx="9">
                  <c:v>6.7999999999999972</c:v>
                </c:pt>
                <c:pt idx="10">
                  <c:v>3.7000000000000028</c:v>
                </c:pt>
                <c:pt idx="11">
                  <c:v>4.9000000000000057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3-43A8-8729-F6ACF5DC6E6C}"/>
            </c:ext>
          </c:extLst>
        </c:ser>
        <c:ser>
          <c:idx val="2"/>
          <c:order val="2"/>
          <c:tx>
            <c:strRef>
              <c:f>二十世紀!$I$38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二十世紀!$J$38:$U$38</c:f>
              <c:numCache>
                <c:formatCode>_ * #,##0.0_ ;_ * \-#,##0.0_ ;_ * "-"?_ ;_ @_ </c:formatCode>
                <c:ptCount val="12"/>
                <c:pt idx="0">
                  <c:v>6.2999999999999972</c:v>
                </c:pt>
                <c:pt idx="1">
                  <c:v>4.8000000000000007</c:v>
                </c:pt>
                <c:pt idx="2">
                  <c:v>3.9000000000000021</c:v>
                </c:pt>
                <c:pt idx="3">
                  <c:v>4.5</c:v>
                </c:pt>
                <c:pt idx="4">
                  <c:v>7</c:v>
                </c:pt>
                <c:pt idx="5">
                  <c:v>9</c:v>
                </c:pt>
                <c:pt idx="6">
                  <c:v>8.8000000000000043</c:v>
                </c:pt>
                <c:pt idx="7">
                  <c:v>8.3999999999999915</c:v>
                </c:pt>
                <c:pt idx="8">
                  <c:v>7.1000000000000085</c:v>
                </c:pt>
                <c:pt idx="9">
                  <c:v>6.5999999999999943</c:v>
                </c:pt>
                <c:pt idx="10">
                  <c:v>4.7000000000000028</c:v>
                </c:pt>
                <c:pt idx="11">
                  <c:v>4.8999999999999915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A3-43A8-8729-F6ACF5DC6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57600"/>
        <c:axId val="189284352"/>
      </c:lineChart>
      <c:catAx>
        <c:axId val="1892576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明朝"/>
              </a:defRPr>
            </a:pPr>
            <a:endParaRPr lang="ja-JP"/>
          </a:p>
        </c:txPr>
        <c:crossAx val="189284352"/>
        <c:crosses val="autoZero"/>
        <c:auto val="0"/>
        <c:lblAlgn val="ctr"/>
        <c:lblOffset val="100"/>
        <c:tickLblSkip val="1"/>
        <c:noMultiLvlLbl val="0"/>
      </c:catAx>
      <c:valAx>
        <c:axId val="18928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肥大量（㎜)</a:t>
                </a:r>
              </a:p>
            </c:rich>
          </c:tx>
          <c:layout>
            <c:manualLayout>
              <c:xMode val="edge"/>
              <c:yMode val="edge"/>
              <c:x val="3.8536048939062317E-2"/>
              <c:y val="0.4068070725405226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892576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375064309074783"/>
          <c:y val="4.2944367101255224E-2"/>
          <c:w val="0.16325000000000001"/>
          <c:h val="0.1167500010634813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肥大曲線</a:t>
            </a:r>
          </a:p>
        </c:rich>
      </c:tx>
      <c:layout>
        <c:manualLayout>
          <c:xMode val="edge"/>
          <c:yMode val="edge"/>
          <c:x val="0.43202416918429004"/>
          <c:y val="2.6548597829056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0146107498248"/>
          <c:y val="0.11748055963086408"/>
          <c:w val="0.79154078549848939"/>
          <c:h val="0.76253797148375779"/>
        </c:manualLayout>
      </c:layout>
      <c:lineChart>
        <c:grouping val="standard"/>
        <c:varyColors val="0"/>
        <c:ser>
          <c:idx val="1"/>
          <c:order val="0"/>
          <c:tx>
            <c:strRef>
              <c:f>二十世紀!$X$36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二十世紀!$Y$36:$AK$36</c:f>
              <c:numCache>
                <c:formatCode>_ * #,##0.0_ ;_ * \-#,##0.0_ ;_ * "-"?_ ;_ @_ </c:formatCode>
                <c:ptCount val="13"/>
                <c:pt idx="0">
                  <c:v>22.2</c:v>
                </c:pt>
                <c:pt idx="1">
                  <c:v>28.1</c:v>
                </c:pt>
                <c:pt idx="2">
                  <c:v>33.4</c:v>
                </c:pt>
                <c:pt idx="3">
                  <c:v>37.4</c:v>
                </c:pt>
                <c:pt idx="4">
                  <c:v>42.1</c:v>
                </c:pt>
                <c:pt idx="5">
                  <c:v>47.8</c:v>
                </c:pt>
                <c:pt idx="6">
                  <c:v>56.9</c:v>
                </c:pt>
                <c:pt idx="7">
                  <c:v>67.400000000000006</c:v>
                </c:pt>
                <c:pt idx="8">
                  <c:v>75.8</c:v>
                </c:pt>
                <c:pt idx="9">
                  <c:v>83.3</c:v>
                </c:pt>
                <c:pt idx="10">
                  <c:v>89.8</c:v>
                </c:pt>
                <c:pt idx="11">
                  <c:v>95</c:v>
                </c:pt>
                <c:pt idx="1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3-4141-A729-793C45EB4230}"/>
            </c:ext>
          </c:extLst>
        </c:ser>
        <c:ser>
          <c:idx val="0"/>
          <c:order val="1"/>
          <c:tx>
            <c:strRef>
              <c:f>二十世紀!$X$37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二十世紀!$Y$37:$AK$37</c:f>
              <c:numCache>
                <c:formatCode>_ * #,##0.0_ ;_ * \-#,##0.0_ ;_ * "-"?_ ;_ @_ </c:formatCode>
                <c:ptCount val="13"/>
                <c:pt idx="0">
                  <c:v>23.6</c:v>
                </c:pt>
                <c:pt idx="1">
                  <c:v>29.1</c:v>
                </c:pt>
                <c:pt idx="2">
                  <c:v>33</c:v>
                </c:pt>
                <c:pt idx="3">
                  <c:v>37.299999999999997</c:v>
                </c:pt>
                <c:pt idx="4">
                  <c:v>42</c:v>
                </c:pt>
                <c:pt idx="5">
                  <c:v>49.9</c:v>
                </c:pt>
                <c:pt idx="6">
                  <c:v>59.5</c:v>
                </c:pt>
                <c:pt idx="7">
                  <c:v>67.599999999999994</c:v>
                </c:pt>
                <c:pt idx="8">
                  <c:v>76.2</c:v>
                </c:pt>
                <c:pt idx="9">
                  <c:v>82.8</c:v>
                </c:pt>
                <c:pt idx="10">
                  <c:v>89.6</c:v>
                </c:pt>
                <c:pt idx="11">
                  <c:v>93.3</c:v>
                </c:pt>
                <c:pt idx="12">
                  <c:v>98.2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4592"/>
        <c:axId val="126575744"/>
      </c:lineChart>
      <c:lineChart>
        <c:grouping val="standard"/>
        <c:varyColors val="0"/>
        <c:ser>
          <c:idx val="4"/>
          <c:order val="2"/>
          <c:tx>
            <c:strRef>
              <c:f>二十世紀!$X$38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二十世紀!$Y$38:$AK$38</c:f>
              <c:numCache>
                <c:formatCode>_ * #,##0.0_ ;_ * \-#,##0.0_ ;_ * "-"?_ ;_ @_ </c:formatCode>
                <c:ptCount val="13"/>
                <c:pt idx="0">
                  <c:v>20.6</c:v>
                </c:pt>
                <c:pt idx="1">
                  <c:v>26.9</c:v>
                </c:pt>
                <c:pt idx="2">
                  <c:v>31.7</c:v>
                </c:pt>
                <c:pt idx="3">
                  <c:v>35.6</c:v>
                </c:pt>
                <c:pt idx="4">
                  <c:v>40.1</c:v>
                </c:pt>
                <c:pt idx="5">
                  <c:v>47.1</c:v>
                </c:pt>
                <c:pt idx="6">
                  <c:v>56.1</c:v>
                </c:pt>
                <c:pt idx="7">
                  <c:v>64.900000000000006</c:v>
                </c:pt>
                <c:pt idx="8">
                  <c:v>73.3</c:v>
                </c:pt>
                <c:pt idx="9">
                  <c:v>80.400000000000006</c:v>
                </c:pt>
                <c:pt idx="10">
                  <c:v>87</c:v>
                </c:pt>
                <c:pt idx="11">
                  <c:v>91.7</c:v>
                </c:pt>
                <c:pt idx="12">
                  <c:v>96.6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7664"/>
        <c:axId val="126587648"/>
      </c:lineChart>
      <c:catAx>
        <c:axId val="126574592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ＭＳ 明朝" panose="02020609040205080304" pitchFamily="17" charset="-128"/>
                <a:cs typeface="ＭＳ Ｐゴシック"/>
              </a:defRPr>
            </a:pPr>
            <a:endParaRPr lang="ja-JP"/>
          </a:p>
        </c:txPr>
        <c:crossAx val="126575744"/>
        <c:crosses val="autoZero"/>
        <c:auto val="0"/>
        <c:lblAlgn val="ctr"/>
        <c:lblOffset val="100"/>
        <c:tickLblSkip val="1"/>
        <c:noMultiLvlLbl val="0"/>
      </c:catAx>
      <c:valAx>
        <c:axId val="126575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横径（㎜）</a:t>
                </a:r>
              </a:p>
            </c:rich>
          </c:tx>
          <c:layout>
            <c:manualLayout>
              <c:xMode val="edge"/>
              <c:yMode val="edge"/>
              <c:x val="1.067593607761055E-2"/>
              <c:y val="0.4354029357441430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574592"/>
        <c:crosses val="autoZero"/>
        <c:crossBetween val="between"/>
        <c:majorUnit val="20"/>
      </c:valAx>
      <c:catAx>
        <c:axId val="12657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587648"/>
        <c:crosses val="autoZero"/>
        <c:auto val="0"/>
        <c:lblAlgn val="ctr"/>
        <c:lblOffset val="100"/>
        <c:noMultiLvlLbl val="0"/>
      </c:catAx>
      <c:valAx>
        <c:axId val="126587648"/>
        <c:scaling>
          <c:orientation val="minMax"/>
        </c:scaling>
        <c:delete val="1"/>
        <c:axPos val="r"/>
        <c:numFmt formatCode="_ * #,##0.0_ ;_ * \-#,##0.0_ ;_ * &quot;-&quot;?_ ;_ @_ " sourceLinked="1"/>
        <c:majorTickMark val="out"/>
        <c:minorTickMark val="none"/>
        <c:tickLblPos val="nextTo"/>
        <c:crossAx val="12657766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737160120845926"/>
          <c:y val="0.71176582093904928"/>
          <c:w val="0.1687067676666999"/>
          <c:h val="0.10651858332523249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１０日間当たりの肥大量（なつひめ）</a:t>
            </a:r>
          </a:p>
        </c:rich>
      </c:tx>
      <c:layout>
        <c:manualLayout>
          <c:xMode val="edge"/>
          <c:yMode val="edge"/>
          <c:x val="0.22626582278481014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6472293153137"/>
          <c:y val="9.7932367829021372E-2"/>
          <c:w val="0.79113924050632911"/>
          <c:h val="0.71710572388063054"/>
        </c:manualLayout>
      </c:layout>
      <c:lineChart>
        <c:grouping val="standard"/>
        <c:varyColors val="0"/>
        <c:ser>
          <c:idx val="0"/>
          <c:order val="0"/>
          <c:tx>
            <c:strRef>
              <c:f>なつひめ・新甘泉!$J$47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なつひめ・新甘泉!$K$45:$U$45</c:f>
              <c:strCache>
                <c:ptCount val="10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</c:strCache>
            </c:strRef>
          </c:cat>
          <c:val>
            <c:numRef>
              <c:f>なつひめ・新甘泉!$K$47:$U$47</c:f>
              <c:numCache>
                <c:formatCode>_ * #,##0.0_ ;_ * \-#,##0.0_ ;_ * "-"?_ ;_ @_ </c:formatCode>
                <c:ptCount val="11"/>
                <c:pt idx="0">
                  <c:v>6.1999999999999993</c:v>
                </c:pt>
                <c:pt idx="1">
                  <c:v>5.4999999999999964</c:v>
                </c:pt>
                <c:pt idx="2" formatCode="_ * #,##0.0_ ;_ * \-#,##0.0_ ;_ * &quot;-&quot;??_ ;_ @_ ">
                  <c:v>5.5</c:v>
                </c:pt>
                <c:pt idx="3">
                  <c:v>6.3000000000000043</c:v>
                </c:pt>
                <c:pt idx="4">
                  <c:v>8.1000000000000014</c:v>
                </c:pt>
                <c:pt idx="5">
                  <c:v>11.299999999999997</c:v>
                </c:pt>
                <c:pt idx="6" formatCode="_ * #,##0.0_ ;_ * \-#,##0.0_ ;_ * &quot;-&quot;??_ ;_ @_ ">
                  <c:v>12.400000000000006</c:v>
                </c:pt>
                <c:pt idx="7">
                  <c:v>8.2999999999999972</c:v>
                </c:pt>
                <c:pt idx="8">
                  <c:v>6.5</c:v>
                </c:pt>
                <c:pt idx="9">
                  <c:v>4.7000000000000028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F-48CC-A3F2-2E3187B54F69}"/>
            </c:ext>
          </c:extLst>
        </c:ser>
        <c:ser>
          <c:idx val="1"/>
          <c:order val="1"/>
          <c:tx>
            <c:strRef>
              <c:f>なつひめ・新甘泉!$J$48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なつひめ・新甘泉!$K$45:$U$45</c:f>
              <c:strCache>
                <c:ptCount val="10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</c:strCache>
            </c:strRef>
          </c:cat>
          <c:val>
            <c:numRef>
              <c:f>なつひめ・新甘泉!$K$48:$U$48</c:f>
              <c:numCache>
                <c:formatCode>_ * #,##0.0_ ;_ * \-#,##0.0_ ;_ * "-"?_ ;_ @_ </c:formatCode>
                <c:ptCount val="11"/>
                <c:pt idx="0">
                  <c:v>4.8999999999999986</c:v>
                </c:pt>
                <c:pt idx="1">
                  <c:v>4.4000000000000021</c:v>
                </c:pt>
                <c:pt idx="2" formatCode="_ * #,##0.0_ ;_ * \-#,##0.0_ ;_ * &quot;-&quot;??_ ;_ @_ ">
                  <c:v>5.1999999999999957</c:v>
                </c:pt>
                <c:pt idx="3">
                  <c:v>5.8000000000000043</c:v>
                </c:pt>
                <c:pt idx="4">
                  <c:v>10.399999999999999</c:v>
                </c:pt>
                <c:pt idx="5">
                  <c:v>11.299999999999997</c:v>
                </c:pt>
                <c:pt idx="6" formatCode="_ * #,##0.0_ ;_ * \-#,##0.0_ ;_ * &quot;-&quot;??_ ;_ @_ ">
                  <c:v>8.2000000000000028</c:v>
                </c:pt>
                <c:pt idx="7">
                  <c:v>8.4000000000000057</c:v>
                </c:pt>
                <c:pt idx="8">
                  <c:v>6.5999999999999943</c:v>
                </c:pt>
                <c:pt idx="9">
                  <c:v>4.0999999999999943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F-48CC-A3F2-2E3187B54F69}"/>
            </c:ext>
          </c:extLst>
        </c:ser>
        <c:ser>
          <c:idx val="2"/>
          <c:order val="2"/>
          <c:tx>
            <c:strRef>
              <c:f>なつひめ・新甘泉!$J$49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なつひめ・新甘泉!$K$45:$U$45</c:f>
              <c:strCache>
                <c:ptCount val="10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</c:strCache>
            </c:strRef>
          </c:cat>
          <c:val>
            <c:numRef>
              <c:f>なつひめ・新甘泉!$K$49:$U$49</c:f>
              <c:numCache>
                <c:formatCode>_ * #,##0.0_ ;_ * \-#,##0.0_ ;_ * "-"?_ ;_ @_ </c:formatCode>
                <c:ptCount val="11"/>
                <c:pt idx="0">
                  <c:v>5.6999999999999993</c:v>
                </c:pt>
                <c:pt idx="1">
                  <c:v>4.8000000000000007</c:v>
                </c:pt>
                <c:pt idx="2" formatCode="_ * #,##0.0_ ;_ * \-#,##0.0_ ;_ * &quot;-&quot;??_ ;_ @_ ">
                  <c:v>4.8999999999999986</c:v>
                </c:pt>
                <c:pt idx="3">
                  <c:v>5.6000000000000014</c:v>
                </c:pt>
                <c:pt idx="4">
                  <c:v>9.3999999999999986</c:v>
                </c:pt>
                <c:pt idx="5">
                  <c:v>11</c:v>
                </c:pt>
                <c:pt idx="6" formatCode="_ * #,##0.0_ ;_ * \-#,##0.0_ ;_ * &quot;-&quot;??_ ;_ @_ ">
                  <c:v>9.7999999999999972</c:v>
                </c:pt>
                <c:pt idx="7">
                  <c:v>9</c:v>
                </c:pt>
                <c:pt idx="8">
                  <c:v>6.6000000000000085</c:v>
                </c:pt>
                <c:pt idx="9">
                  <c:v>4.8999999999999915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CF-48CC-A3F2-2E3187B54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27136"/>
        <c:axId val="126837504"/>
      </c:lineChart>
      <c:catAx>
        <c:axId val="126827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37504"/>
        <c:crosses val="autoZero"/>
        <c:auto val="0"/>
        <c:lblAlgn val="ctr"/>
        <c:lblOffset val="100"/>
        <c:tickLblSkip val="1"/>
        <c:noMultiLvlLbl val="0"/>
      </c:catAx>
      <c:valAx>
        <c:axId val="126837504"/>
        <c:scaling>
          <c:orientation val="minMax"/>
          <c:max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　（単位　㎜）</a:t>
                </a:r>
              </a:p>
            </c:rich>
          </c:tx>
          <c:layout>
            <c:manualLayout>
              <c:xMode val="edge"/>
              <c:yMode val="edge"/>
              <c:x val="2.8136484113236673E-2"/>
              <c:y val="0.317105330902963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2713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62892265050904"/>
          <c:y val="8.4359531156921949E-2"/>
          <c:w val="0.1958381324408206"/>
          <c:h val="0.10338460494805118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１０日間当たりの肥大量（新甘泉）</a:t>
            </a:r>
          </a:p>
        </c:rich>
      </c:tx>
      <c:layout>
        <c:manualLayout>
          <c:xMode val="edge"/>
          <c:yMode val="edge"/>
          <c:x val="0.24884080370942813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13771788178585"/>
          <c:y val="9.5214300902588603E-2"/>
          <c:w val="0.75734157650695522"/>
          <c:h val="0.72631625611395978"/>
        </c:manualLayout>
      </c:layout>
      <c:lineChart>
        <c:grouping val="standard"/>
        <c:varyColors val="0"/>
        <c:ser>
          <c:idx val="0"/>
          <c:order val="0"/>
          <c:tx>
            <c:strRef>
              <c:f>なつひめ・新甘泉!$X$47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なつひめ・新甘泉!$Y$45:$AI$45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なつひめ・新甘泉!$Y$47:$AI$47</c:f>
              <c:numCache>
                <c:formatCode>_ * #,##0.0_ ;_ * \-#,##0.0_ ;_ * "-"?_ ;_ @_ </c:formatCode>
                <c:ptCount val="11"/>
                <c:pt idx="0">
                  <c:v>5.6999999999999993</c:v>
                </c:pt>
                <c:pt idx="1">
                  <c:v>6.6999999999999993</c:v>
                </c:pt>
                <c:pt idx="2">
                  <c:v>5.6000000000000014</c:v>
                </c:pt>
                <c:pt idx="3">
                  <c:v>6</c:v>
                </c:pt>
                <c:pt idx="4">
                  <c:v>7.6000000000000014</c:v>
                </c:pt>
                <c:pt idx="5">
                  <c:v>11.399999999999999</c:v>
                </c:pt>
                <c:pt idx="6">
                  <c:v>11.300000000000004</c:v>
                </c:pt>
                <c:pt idx="7">
                  <c:v>9.6999999999999886</c:v>
                </c:pt>
                <c:pt idx="8">
                  <c:v>8.5</c:v>
                </c:pt>
                <c:pt idx="9">
                  <c:v>5.8000000000000114</c:v>
                </c:pt>
                <c:pt idx="10">
                  <c:v>5.1999999999999886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B-4525-8C99-40177A05E09D}"/>
            </c:ext>
          </c:extLst>
        </c:ser>
        <c:ser>
          <c:idx val="1"/>
          <c:order val="1"/>
          <c:tx>
            <c:strRef>
              <c:f>なつひめ・新甘泉!$X$48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なつひめ・新甘泉!$Y$45:$AI$45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なつひめ・新甘泉!$Y$48:$AI$48</c:f>
              <c:numCache>
                <c:formatCode>_ * #,##0.0_ ;_ * \-#,##0.0_ ;_ * "-"?_ ;_ @_ </c:formatCode>
                <c:ptCount val="11"/>
                <c:pt idx="0">
                  <c:v>6.1999999999999993</c:v>
                </c:pt>
                <c:pt idx="1">
                  <c:v>5.3999999999999986</c:v>
                </c:pt>
                <c:pt idx="2">
                  <c:v>6.3000000000000043</c:v>
                </c:pt>
                <c:pt idx="3">
                  <c:v>5.7999999999999972</c:v>
                </c:pt>
                <c:pt idx="4">
                  <c:v>9.1000000000000014</c:v>
                </c:pt>
                <c:pt idx="5">
                  <c:v>11</c:v>
                </c:pt>
                <c:pt idx="6">
                  <c:v>13</c:v>
                </c:pt>
                <c:pt idx="7">
                  <c:v>9.2999999999999972</c:v>
                </c:pt>
                <c:pt idx="8">
                  <c:v>7</c:v>
                </c:pt>
                <c:pt idx="9">
                  <c:v>4.2999999999999972</c:v>
                </c:pt>
                <c:pt idx="10">
                  <c:v>2.1000000000000085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B-4525-8C99-40177A05E09D}"/>
            </c:ext>
          </c:extLst>
        </c:ser>
        <c:ser>
          <c:idx val="2"/>
          <c:order val="2"/>
          <c:tx>
            <c:strRef>
              <c:f>なつひめ・新甘泉!$X$49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なつひめ・新甘泉!$Y$45:$AI$45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なつひめ・新甘泉!$Y$49:$AI$49</c:f>
              <c:numCache>
                <c:formatCode>_ * #,##0.0_ ;_ * \-#,##0.0_ ;_ * "-"?_ ;_ @_ </c:formatCode>
                <c:ptCount val="11"/>
                <c:pt idx="0">
                  <c:v>7.1000000000000014</c:v>
                </c:pt>
                <c:pt idx="1">
                  <c:v>6.3000000000000007</c:v>
                </c:pt>
                <c:pt idx="2">
                  <c:v>5.7999999999999972</c:v>
                </c:pt>
                <c:pt idx="3">
                  <c:v>5.8999999999999986</c:v>
                </c:pt>
                <c:pt idx="4">
                  <c:v>8.5</c:v>
                </c:pt>
                <c:pt idx="5">
                  <c:v>11.100000000000009</c:v>
                </c:pt>
                <c:pt idx="6">
                  <c:v>11.5</c:v>
                </c:pt>
                <c:pt idx="7">
                  <c:v>9.6999999999999886</c:v>
                </c:pt>
                <c:pt idx="8">
                  <c:v>7.7000000000000028</c:v>
                </c:pt>
                <c:pt idx="9">
                  <c:v>5.2999999999999972</c:v>
                </c:pt>
                <c:pt idx="10">
                  <c:v>3.7000000000000028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B-4525-8C99-40177A05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61312"/>
        <c:axId val="126863232"/>
      </c:lineChart>
      <c:catAx>
        <c:axId val="1268613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3232"/>
        <c:crosses val="autoZero"/>
        <c:auto val="0"/>
        <c:lblAlgn val="ctr"/>
        <c:lblOffset val="100"/>
        <c:tickLblSkip val="1"/>
        <c:noMultiLvlLbl val="0"/>
      </c:catAx>
      <c:valAx>
        <c:axId val="12686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　(単位　㎜)</a:t>
                </a:r>
              </a:p>
            </c:rich>
          </c:tx>
          <c:layout>
            <c:manualLayout>
              <c:xMode val="edge"/>
              <c:yMode val="edge"/>
              <c:x val="3.8200690745759755E-2"/>
              <c:y val="0.30968802338377394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131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22920547276562"/>
          <c:y val="6.5002164484439004E-2"/>
          <c:w val="0.17690884039789959"/>
          <c:h val="0.1096484329443285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１０日間当たりの肥大量（ハウス二十世紀）</a:t>
            </a:r>
          </a:p>
        </c:rich>
      </c:tx>
      <c:layout>
        <c:manualLayout>
          <c:xMode val="edge"/>
          <c:yMode val="edge"/>
          <c:x val="0.17013925342665498"/>
          <c:y val="4.51128608923884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44477411019917"/>
          <c:y val="0.10533925378119051"/>
          <c:w val="0.76215406994979851"/>
          <c:h val="0.6911986652217843"/>
        </c:manualLayout>
      </c:layout>
      <c:lineChart>
        <c:grouping val="standard"/>
        <c:varyColors val="0"/>
        <c:ser>
          <c:idx val="0"/>
          <c:order val="0"/>
          <c:tx>
            <c:strRef>
              <c:f>ハウス二十世紀【終了】!$L$33</c:f>
              <c:strCache>
                <c:ptCount val="1"/>
                <c:pt idx="0">
                  <c:v>本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ハウス二十世紀【終了】!$M$33:$V$33</c:f>
              <c:numCache>
                <c:formatCode>_ * #,##0.0_ ;_ * \-#,##0.0_ ;_ * "-"?_ ;_ @_ </c:formatCode>
                <c:ptCount val="10"/>
                <c:pt idx="0">
                  <c:v>6.6000000000000014</c:v>
                </c:pt>
                <c:pt idx="1">
                  <c:v>6.1999999999999957</c:v>
                </c:pt>
                <c:pt idx="2">
                  <c:v>4.9000000000000057</c:v>
                </c:pt>
                <c:pt idx="3">
                  <c:v>6.3999999999999986</c:v>
                </c:pt>
                <c:pt idx="4">
                  <c:v>8.1999999999999957</c:v>
                </c:pt>
                <c:pt idx="5">
                  <c:v>10.400000000000006</c:v>
                </c:pt>
                <c:pt idx="6">
                  <c:v>10.799999999999997</c:v>
                </c:pt>
                <c:pt idx="7">
                  <c:v>8.7000000000000028</c:v>
                </c:pt>
                <c:pt idx="8">
                  <c:v>6.7000000000000028</c:v>
                </c:pt>
                <c:pt idx="9">
                  <c:v>4.7999999999999972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4C-4D5D-B685-434B08768DB5}"/>
            </c:ext>
          </c:extLst>
        </c:ser>
        <c:ser>
          <c:idx val="1"/>
          <c:order val="1"/>
          <c:tx>
            <c:strRef>
              <c:f>ハウス二十世紀【終了】!$L$34</c:f>
              <c:strCache>
                <c:ptCount val="1"/>
                <c:pt idx="0">
                  <c:v>前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ハウス二十世紀【終了】!$M$34:$V$34</c:f>
              <c:numCache>
                <c:formatCode>_ * #,##0.0_ ;_ * \-#,##0.0_ ;_ * "-"?_ ;_ @_ </c:formatCode>
                <c:ptCount val="10"/>
                <c:pt idx="0">
                  <c:v>6.6999999999999993</c:v>
                </c:pt>
                <c:pt idx="1">
                  <c:v>7.0000000000000036</c:v>
                </c:pt>
                <c:pt idx="2">
                  <c:v>4.5</c:v>
                </c:pt>
                <c:pt idx="3">
                  <c:v>6.5</c:v>
                </c:pt>
                <c:pt idx="4">
                  <c:v>10.899999999999999</c:v>
                </c:pt>
                <c:pt idx="5">
                  <c:v>11.699999999999996</c:v>
                </c:pt>
                <c:pt idx="6">
                  <c:v>10.799999999999997</c:v>
                </c:pt>
                <c:pt idx="7">
                  <c:v>8.7000000000000028</c:v>
                </c:pt>
                <c:pt idx="8">
                  <c:v>6.2000000000000028</c:v>
                </c:pt>
                <c:pt idx="9">
                  <c:v>5.2000000000000028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4C-4D5D-B685-434B08768DB5}"/>
            </c:ext>
          </c:extLst>
        </c:ser>
        <c:ser>
          <c:idx val="2"/>
          <c:order val="2"/>
          <c:tx>
            <c:strRef>
              <c:f>ハウス二十世紀【終了】!$L$35</c:f>
              <c:strCache>
                <c:ptCount val="1"/>
                <c:pt idx="0">
                  <c:v>平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ハウス二十世紀【終了】!$M$35:$V$35</c:f>
              <c:numCache>
                <c:formatCode>_ * #,##0.0_ ;_ * \-#,##0.0_ ;_ * "-"?_ ;_ @_ </c:formatCode>
                <c:ptCount val="10"/>
                <c:pt idx="0">
                  <c:v>6.1999999999999993</c:v>
                </c:pt>
                <c:pt idx="1">
                  <c:v>6.7000000000000028</c:v>
                </c:pt>
                <c:pt idx="2">
                  <c:v>5.5</c:v>
                </c:pt>
                <c:pt idx="3">
                  <c:v>6.3999999999999986</c:v>
                </c:pt>
                <c:pt idx="4">
                  <c:v>9.3999999999999986</c:v>
                </c:pt>
                <c:pt idx="5">
                  <c:v>10.200000000000003</c:v>
                </c:pt>
                <c:pt idx="6">
                  <c:v>9.0999999999999943</c:v>
                </c:pt>
                <c:pt idx="7">
                  <c:v>7.7999999999999972</c:v>
                </c:pt>
                <c:pt idx="8">
                  <c:v>6.8000000000000114</c:v>
                </c:pt>
                <c:pt idx="9">
                  <c:v>5.6999999999999886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4C-4D5D-B685-434B08768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38720"/>
        <c:axId val="126640896"/>
      </c:lineChart>
      <c:catAx>
        <c:axId val="1266387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640896"/>
        <c:crosses val="autoZero"/>
        <c:auto val="0"/>
        <c:lblAlgn val="ctr"/>
        <c:lblOffset val="100"/>
        <c:noMultiLvlLbl val="0"/>
      </c:catAx>
      <c:valAx>
        <c:axId val="1266408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　(単位　㎜)</a:t>
                </a:r>
              </a:p>
            </c:rich>
          </c:tx>
          <c:layout>
            <c:manualLayout>
              <c:xMode val="edge"/>
              <c:yMode val="edge"/>
              <c:x val="5.9027960046660832E-2"/>
              <c:y val="0.2714287214098237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638720"/>
        <c:crosses val="autoZero"/>
        <c:crossBetween val="midCat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034776902887139"/>
          <c:y val="0.9600005999250093"/>
          <c:w val="0.49200003645377655"/>
          <c:h val="3.32499437570303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１０日間当たりの肥大量（ハウス二十世紀）</a:t>
            </a:r>
          </a:p>
        </c:rich>
      </c:tx>
      <c:layout>
        <c:manualLayout>
          <c:xMode val="edge"/>
          <c:yMode val="edge"/>
          <c:x val="0.2005272125056885"/>
          <c:y val="2.8053133232228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20591168952651"/>
          <c:y val="0.1323337286346376"/>
          <c:w val="0.76215406994979851"/>
          <c:h val="0.72910913243692499"/>
        </c:manualLayout>
      </c:layout>
      <c:lineChart>
        <c:grouping val="standard"/>
        <c:varyColors val="0"/>
        <c:ser>
          <c:idx val="0"/>
          <c:order val="0"/>
          <c:tx>
            <c:strRef>
              <c:f>ハウス二十世紀【終了】!$L$33</c:f>
              <c:strCache>
                <c:ptCount val="1"/>
                <c:pt idx="0">
                  <c:v>本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ハウス二十世紀【終了】!$M$33:$V$33</c:f>
              <c:numCache>
                <c:formatCode>_ * #,##0.0_ ;_ * \-#,##0.0_ ;_ * "-"?_ ;_ @_ </c:formatCode>
                <c:ptCount val="10"/>
                <c:pt idx="0">
                  <c:v>6.6000000000000014</c:v>
                </c:pt>
                <c:pt idx="1">
                  <c:v>6.1999999999999957</c:v>
                </c:pt>
                <c:pt idx="2">
                  <c:v>4.9000000000000057</c:v>
                </c:pt>
                <c:pt idx="3">
                  <c:v>6.3999999999999986</c:v>
                </c:pt>
                <c:pt idx="4">
                  <c:v>8.1999999999999957</c:v>
                </c:pt>
                <c:pt idx="5">
                  <c:v>10.400000000000006</c:v>
                </c:pt>
                <c:pt idx="6">
                  <c:v>10.799999999999997</c:v>
                </c:pt>
                <c:pt idx="7">
                  <c:v>8.7000000000000028</c:v>
                </c:pt>
                <c:pt idx="8">
                  <c:v>6.7000000000000028</c:v>
                </c:pt>
                <c:pt idx="9">
                  <c:v>4.7999999999999972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84-47CF-992C-2D117EF8D8ED}"/>
            </c:ext>
          </c:extLst>
        </c:ser>
        <c:ser>
          <c:idx val="1"/>
          <c:order val="1"/>
          <c:tx>
            <c:strRef>
              <c:f>ハウス二十世紀【終了】!$L$34</c:f>
              <c:strCache>
                <c:ptCount val="1"/>
                <c:pt idx="0">
                  <c:v>前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ハウス二十世紀【終了】!$M$34:$V$34</c:f>
              <c:numCache>
                <c:formatCode>_ * #,##0.0_ ;_ * \-#,##0.0_ ;_ * "-"?_ ;_ @_ </c:formatCode>
                <c:ptCount val="10"/>
                <c:pt idx="0">
                  <c:v>6.6999999999999993</c:v>
                </c:pt>
                <c:pt idx="1">
                  <c:v>7.0000000000000036</c:v>
                </c:pt>
                <c:pt idx="2">
                  <c:v>4.5</c:v>
                </c:pt>
                <c:pt idx="3">
                  <c:v>6.5</c:v>
                </c:pt>
                <c:pt idx="4">
                  <c:v>10.899999999999999</c:v>
                </c:pt>
                <c:pt idx="5">
                  <c:v>11.699999999999996</c:v>
                </c:pt>
                <c:pt idx="6">
                  <c:v>10.799999999999997</c:v>
                </c:pt>
                <c:pt idx="7">
                  <c:v>8.7000000000000028</c:v>
                </c:pt>
                <c:pt idx="8">
                  <c:v>6.2000000000000028</c:v>
                </c:pt>
                <c:pt idx="9">
                  <c:v>5.2000000000000028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84-47CF-992C-2D117EF8D8ED}"/>
            </c:ext>
          </c:extLst>
        </c:ser>
        <c:ser>
          <c:idx val="2"/>
          <c:order val="2"/>
          <c:tx>
            <c:strRef>
              <c:f>ハウス二十世紀【終了】!$L$35</c:f>
              <c:strCache>
                <c:ptCount val="1"/>
                <c:pt idx="0">
                  <c:v>平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ハウス二十世紀【終了】!$M$35:$V$35</c:f>
              <c:numCache>
                <c:formatCode>_ * #,##0.0_ ;_ * \-#,##0.0_ ;_ * "-"?_ ;_ @_ </c:formatCode>
                <c:ptCount val="10"/>
                <c:pt idx="0">
                  <c:v>6.1999999999999993</c:v>
                </c:pt>
                <c:pt idx="1">
                  <c:v>6.7000000000000028</c:v>
                </c:pt>
                <c:pt idx="2">
                  <c:v>5.5</c:v>
                </c:pt>
                <c:pt idx="3">
                  <c:v>6.3999999999999986</c:v>
                </c:pt>
                <c:pt idx="4">
                  <c:v>9.3999999999999986</c:v>
                </c:pt>
                <c:pt idx="5">
                  <c:v>10.200000000000003</c:v>
                </c:pt>
                <c:pt idx="6">
                  <c:v>9.0999999999999943</c:v>
                </c:pt>
                <c:pt idx="7">
                  <c:v>7.7999999999999972</c:v>
                </c:pt>
                <c:pt idx="8">
                  <c:v>6.8000000000000114</c:v>
                </c:pt>
                <c:pt idx="9">
                  <c:v>5.6999999999999886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84-47CF-992C-2D117EF8D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65856"/>
        <c:axId val="126667776"/>
      </c:lineChart>
      <c:catAx>
        <c:axId val="1266658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667776"/>
        <c:crosses val="autoZero"/>
        <c:auto val="0"/>
        <c:lblAlgn val="ctr"/>
        <c:lblOffset val="100"/>
        <c:noMultiLvlLbl val="0"/>
      </c:catAx>
      <c:valAx>
        <c:axId val="1266677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　(単位　㎜)</a:t>
                </a:r>
              </a:p>
            </c:rich>
          </c:tx>
          <c:layout>
            <c:manualLayout>
              <c:xMode val="edge"/>
              <c:yMode val="edge"/>
              <c:x val="3.8058404356914016E-2"/>
              <c:y val="0.3421310773779908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66585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722321206213615"/>
          <c:y val="8.8759237213728553E-2"/>
          <c:w val="0.20848517164507249"/>
          <c:h val="9.49515655950919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7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2</xdr:row>
      <xdr:rowOff>114300</xdr:rowOff>
    </xdr:from>
    <xdr:to>
      <xdr:col>20</xdr:col>
      <xdr:colOff>295275</xdr:colOff>
      <xdr:row>30</xdr:row>
      <xdr:rowOff>118382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504825</xdr:colOff>
      <xdr:row>1</xdr:row>
      <xdr:rowOff>191743</xdr:rowOff>
    </xdr:from>
    <xdr:to>
      <xdr:col>36</xdr:col>
      <xdr:colOff>0</xdr:colOff>
      <xdr:row>30</xdr:row>
      <xdr:rowOff>156128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127906</xdr:colOff>
      <xdr:row>1</xdr:row>
      <xdr:rowOff>179614</xdr:rowOff>
    </xdr:from>
    <xdr:to>
      <xdr:col>20</xdr:col>
      <xdr:colOff>489856</xdr:colOff>
      <xdr:row>42</xdr:row>
      <xdr:rowOff>125186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36740</xdr:colOff>
      <xdr:row>1</xdr:row>
      <xdr:rowOff>151039</xdr:rowOff>
    </xdr:from>
    <xdr:to>
      <xdr:col>34</xdr:col>
      <xdr:colOff>489858</xdr:colOff>
      <xdr:row>42</xdr:row>
      <xdr:rowOff>103412</xdr:rowOff>
    </xdr:to>
    <xdr:graphicFrame macro="">
      <xdr:nvGraphicFramePr>
        <xdr:cNvPr id="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600075</xdr:colOff>
      <xdr:row>2</xdr:row>
      <xdr:rowOff>47625</xdr:rowOff>
    </xdr:from>
    <xdr:to>
      <xdr:col>20</xdr:col>
      <xdr:colOff>600075</xdr:colOff>
      <xdr:row>28</xdr:row>
      <xdr:rowOff>180975</xdr:rowOff>
    </xdr:to>
    <xdr:graphicFrame macro="">
      <xdr:nvGraphicFramePr>
        <xdr:cNvPr id="17173879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600075</xdr:colOff>
      <xdr:row>2</xdr:row>
      <xdr:rowOff>47625</xdr:rowOff>
    </xdr:from>
    <xdr:to>
      <xdr:col>20</xdr:col>
      <xdr:colOff>600075</xdr:colOff>
      <xdr:row>28</xdr:row>
      <xdr:rowOff>180975</xdr:rowOff>
    </xdr:to>
    <xdr:graphicFrame macro="">
      <xdr:nvGraphicFramePr>
        <xdr:cNvPr id="1717388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/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$M$22:$X$32" spid="_x0000_s1720572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BD55"/>
  <sheetViews>
    <sheetView showGridLines="0" showZeros="0" tabSelected="1" view="pageBreakPreview" zoomScale="91" zoomScaleNormal="85" zoomScaleSheetLayoutView="91" workbookViewId="0"/>
  </sheetViews>
  <sheetFormatPr defaultRowHeight="13.5"/>
  <cols>
    <col min="1" max="1" width="1.375" style="80" customWidth="1"/>
    <col min="2" max="6" width="12.625" style="80" customWidth="1"/>
    <col min="7" max="7" width="15.625" style="80" customWidth="1"/>
    <col min="8" max="8" width="0.75" style="80" customWidth="1"/>
    <col min="9" max="9" width="6.125" style="80" customWidth="1"/>
    <col min="10" max="10" width="7.125" style="80" customWidth="1"/>
    <col min="11" max="21" width="6.875" style="80" customWidth="1"/>
    <col min="22" max="23" width="0.75" style="80" customWidth="1"/>
    <col min="24" max="24" width="6.875" style="80" customWidth="1"/>
    <col min="25" max="37" width="6.625" style="80" customWidth="1"/>
    <col min="38" max="38" width="0.75" style="80" customWidth="1"/>
    <col min="39" max="39" width="9" style="80" customWidth="1"/>
    <col min="40" max="40" width="13" style="80" customWidth="1"/>
    <col min="41" max="53" width="12.625" style="80" customWidth="1"/>
    <col min="54" max="54" width="16" style="80" bestFit="1" customWidth="1"/>
    <col min="55" max="16384" width="9" style="80"/>
  </cols>
  <sheetData>
    <row r="1" spans="2:56" ht="17.100000000000001" customHeight="1">
      <c r="B1" s="318" t="s">
        <v>156</v>
      </c>
      <c r="C1" s="318"/>
      <c r="D1" s="318"/>
      <c r="E1" s="318"/>
      <c r="F1" s="318"/>
      <c r="G1" s="318"/>
      <c r="BC1" s="177"/>
      <c r="BD1" s="91"/>
    </row>
    <row r="2" spans="2:56" ht="17.100000000000001" customHeight="1">
      <c r="B2" s="136"/>
      <c r="C2" s="136"/>
      <c r="F2" s="317"/>
      <c r="G2" s="136"/>
      <c r="AM2" s="137"/>
      <c r="AN2" s="138"/>
      <c r="AO2" s="302" t="s">
        <v>0</v>
      </c>
      <c r="AP2" s="302" t="s">
        <v>158</v>
      </c>
      <c r="AQ2" s="302" t="s">
        <v>2</v>
      </c>
      <c r="AR2" s="302" t="s">
        <v>3</v>
      </c>
      <c r="AS2" s="302" t="s">
        <v>4</v>
      </c>
      <c r="AT2" s="302" t="s">
        <v>5</v>
      </c>
      <c r="AU2" s="302" t="s">
        <v>6</v>
      </c>
      <c r="AV2" s="302" t="s">
        <v>7</v>
      </c>
      <c r="AW2" s="263" t="s">
        <v>8</v>
      </c>
      <c r="AX2" s="302" t="s">
        <v>9</v>
      </c>
      <c r="AY2" s="302" t="s">
        <v>10</v>
      </c>
      <c r="AZ2" s="302" t="s">
        <v>11</v>
      </c>
      <c r="BA2" s="316" t="s">
        <v>173</v>
      </c>
      <c r="BB2" s="154" t="s">
        <v>13</v>
      </c>
      <c r="BC2" s="177"/>
      <c r="BD2" s="91"/>
    </row>
    <row r="3" spans="2:56" ht="17.100000000000001" customHeight="1">
      <c r="B3" s="137"/>
      <c r="C3" s="138"/>
      <c r="D3" s="314" t="s">
        <v>10</v>
      </c>
      <c r="E3" s="314" t="s">
        <v>11</v>
      </c>
      <c r="F3" s="315" t="s">
        <v>12</v>
      </c>
      <c r="G3" s="154" t="s">
        <v>13</v>
      </c>
      <c r="H3" s="136"/>
      <c r="I3" s="136"/>
      <c r="AM3" s="139"/>
      <c r="AN3" s="140"/>
      <c r="AO3" s="306" t="s">
        <v>15</v>
      </c>
      <c r="AP3" s="306" t="s">
        <v>15</v>
      </c>
      <c r="AQ3" s="306" t="s">
        <v>15</v>
      </c>
      <c r="AR3" s="306" t="s">
        <v>15</v>
      </c>
      <c r="AS3" s="306" t="s">
        <v>15</v>
      </c>
      <c r="AT3" s="306" t="s">
        <v>15</v>
      </c>
      <c r="AU3" s="306" t="s">
        <v>15</v>
      </c>
      <c r="AV3" s="306" t="s">
        <v>15</v>
      </c>
      <c r="AW3" s="306" t="s">
        <v>15</v>
      </c>
      <c r="AX3" s="306" t="s">
        <v>15</v>
      </c>
      <c r="AY3" s="306" t="s">
        <v>15</v>
      </c>
      <c r="AZ3" s="306" t="s">
        <v>15</v>
      </c>
      <c r="BA3" s="306" t="s">
        <v>15</v>
      </c>
      <c r="BB3" s="97" t="s">
        <v>16</v>
      </c>
      <c r="BC3" s="177"/>
      <c r="BD3" s="91"/>
    </row>
    <row r="4" spans="2:56" ht="17.100000000000001" customHeight="1">
      <c r="B4" s="139"/>
      <c r="C4" s="140"/>
      <c r="D4" s="306" t="s">
        <v>15</v>
      </c>
      <c r="E4" s="306" t="s">
        <v>15</v>
      </c>
      <c r="F4" s="306" t="s">
        <v>15</v>
      </c>
      <c r="G4" s="97" t="s">
        <v>16</v>
      </c>
      <c r="H4" s="136"/>
      <c r="I4" s="136"/>
      <c r="AM4" s="87"/>
      <c r="AN4" s="181" t="s">
        <v>17</v>
      </c>
      <c r="AO4" s="291">
        <v>22.4</v>
      </c>
      <c r="AP4" s="141">
        <v>27.7</v>
      </c>
      <c r="AQ4" s="141">
        <v>33.1</v>
      </c>
      <c r="AR4" s="141">
        <v>37.1</v>
      </c>
      <c r="AS4" s="141">
        <v>41.6</v>
      </c>
      <c r="AT4" s="141">
        <v>46.9</v>
      </c>
      <c r="AU4" s="141">
        <v>55.5</v>
      </c>
      <c r="AV4" s="141">
        <v>65.400000000000006</v>
      </c>
      <c r="AW4" s="141">
        <v>73.3</v>
      </c>
      <c r="AX4" s="141">
        <v>79.3</v>
      </c>
      <c r="AY4" s="141">
        <v>86.1</v>
      </c>
      <c r="AZ4" s="141">
        <v>90.9</v>
      </c>
      <c r="BA4" s="141">
        <v>99.1</v>
      </c>
      <c r="BB4" s="179"/>
      <c r="BC4" s="177"/>
      <c r="BD4" s="91"/>
    </row>
    <row r="5" spans="2:56" ht="17.100000000000001" customHeight="1">
      <c r="B5" s="87"/>
      <c r="C5" s="181" t="s">
        <v>17</v>
      </c>
      <c r="D5" s="141">
        <v>86.1</v>
      </c>
      <c r="E5" s="141">
        <v>90.9</v>
      </c>
      <c r="F5" s="141">
        <v>99.1</v>
      </c>
      <c r="G5" s="278">
        <v>44662</v>
      </c>
      <c r="H5" s="136"/>
      <c r="I5" s="136"/>
      <c r="AM5" s="87"/>
      <c r="AN5" s="182" t="s">
        <v>19</v>
      </c>
      <c r="AO5" s="291">
        <v>23.7</v>
      </c>
      <c r="AP5" s="141">
        <v>28.8</v>
      </c>
      <c r="AQ5" s="141">
        <v>32.9</v>
      </c>
      <c r="AR5" s="141">
        <v>37.6</v>
      </c>
      <c r="AS5" s="141">
        <v>42.1</v>
      </c>
      <c r="AT5" s="141">
        <v>50.3</v>
      </c>
      <c r="AU5" s="141">
        <v>59.6</v>
      </c>
      <c r="AV5" s="141">
        <v>66.8</v>
      </c>
      <c r="AW5" s="141">
        <v>76.099999999999994</v>
      </c>
      <c r="AX5" s="141">
        <v>82.6</v>
      </c>
      <c r="AY5" s="141">
        <v>88.2</v>
      </c>
      <c r="AZ5" s="141">
        <v>92.6</v>
      </c>
      <c r="BA5" s="141">
        <v>98.7</v>
      </c>
      <c r="BB5" s="155">
        <v>44287</v>
      </c>
      <c r="BC5" s="177"/>
      <c r="BD5" s="91"/>
    </row>
    <row r="6" spans="2:56" ht="17.100000000000001" customHeight="1">
      <c r="B6" s="87"/>
      <c r="C6" s="182" t="s">
        <v>19</v>
      </c>
      <c r="D6" s="141">
        <v>88.2</v>
      </c>
      <c r="E6" s="141">
        <v>92.6</v>
      </c>
      <c r="F6" s="141">
        <v>98.7</v>
      </c>
      <c r="G6" s="277">
        <v>44287</v>
      </c>
      <c r="H6" s="136"/>
      <c r="I6" s="136"/>
      <c r="AM6" s="183" t="s">
        <v>20</v>
      </c>
      <c r="AN6" s="184" t="s">
        <v>21</v>
      </c>
      <c r="AO6" s="143">
        <v>20.7</v>
      </c>
      <c r="AP6" s="143">
        <v>26.7</v>
      </c>
      <c r="AQ6" s="143">
        <v>31.2</v>
      </c>
      <c r="AR6" s="143">
        <v>35.1</v>
      </c>
      <c r="AS6" s="143">
        <v>39.700000000000003</v>
      </c>
      <c r="AT6" s="143">
        <v>47.2</v>
      </c>
      <c r="AU6" s="143">
        <v>56.5</v>
      </c>
      <c r="AV6" s="143">
        <v>65</v>
      </c>
      <c r="AW6" s="143">
        <v>74.2</v>
      </c>
      <c r="AX6" s="143">
        <v>80.2</v>
      </c>
      <c r="AY6" s="143">
        <v>85.5</v>
      </c>
      <c r="AZ6" s="143">
        <v>89.9</v>
      </c>
      <c r="BA6" s="143">
        <v>96.6</v>
      </c>
      <c r="BB6" s="95">
        <v>44299</v>
      </c>
      <c r="BC6" s="177"/>
      <c r="BD6" s="91"/>
    </row>
    <row r="7" spans="2:56" ht="17.100000000000001" customHeight="1">
      <c r="B7" s="183" t="s">
        <v>20</v>
      </c>
      <c r="C7" s="184" t="s">
        <v>21</v>
      </c>
      <c r="D7" s="143">
        <v>85.5</v>
      </c>
      <c r="E7" s="143">
        <v>89.9</v>
      </c>
      <c r="F7" s="143">
        <v>96.6</v>
      </c>
      <c r="G7" s="95">
        <v>44297</v>
      </c>
      <c r="H7" s="136"/>
      <c r="I7" s="136"/>
      <c r="AM7" s="87"/>
      <c r="AN7" s="96" t="s">
        <v>22</v>
      </c>
      <c r="AO7" s="261">
        <f t="shared" ref="AO7:AZ7" si="0">ROUND(AO4/AO5*100,0)</f>
        <v>95</v>
      </c>
      <c r="AP7" s="261">
        <f t="shared" si="0"/>
        <v>96</v>
      </c>
      <c r="AQ7" s="261">
        <f t="shared" si="0"/>
        <v>101</v>
      </c>
      <c r="AR7" s="261">
        <f t="shared" si="0"/>
        <v>99</v>
      </c>
      <c r="AS7" s="261">
        <f t="shared" si="0"/>
        <v>99</v>
      </c>
      <c r="AT7" s="261">
        <f t="shared" si="0"/>
        <v>93</v>
      </c>
      <c r="AU7" s="261">
        <f t="shared" si="0"/>
        <v>93</v>
      </c>
      <c r="AV7" s="261">
        <f t="shared" si="0"/>
        <v>98</v>
      </c>
      <c r="AW7" s="261">
        <f t="shared" si="0"/>
        <v>96</v>
      </c>
      <c r="AX7" s="261">
        <f t="shared" si="0"/>
        <v>96</v>
      </c>
      <c r="AY7" s="261">
        <f t="shared" si="0"/>
        <v>98</v>
      </c>
      <c r="AZ7" s="261">
        <f t="shared" si="0"/>
        <v>98</v>
      </c>
      <c r="BA7" s="261">
        <f t="shared" ref="BA7" si="1">ROUND(BA4/BA5*100,0)</f>
        <v>100</v>
      </c>
      <c r="BB7" s="96"/>
      <c r="BC7" s="177"/>
      <c r="BD7" s="91"/>
    </row>
    <row r="8" spans="2:56" ht="17.100000000000001" customHeight="1">
      <c r="B8" s="87"/>
      <c r="C8" s="96" t="s">
        <v>22</v>
      </c>
      <c r="D8" s="261">
        <f t="shared" ref="D8:E8" si="2">ROUND(D5/D6*100,0)</f>
        <v>98</v>
      </c>
      <c r="E8" s="261">
        <f t="shared" si="2"/>
        <v>98</v>
      </c>
      <c r="F8" s="261">
        <f t="shared" ref="F8" si="3">ROUND(F5/F6*100,0)</f>
        <v>100</v>
      </c>
      <c r="G8" s="96"/>
      <c r="H8" s="136"/>
      <c r="I8" s="136"/>
      <c r="AM8" s="144"/>
      <c r="AN8" s="142" t="s">
        <v>23</v>
      </c>
      <c r="AO8" s="110">
        <f t="shared" ref="AO8:AZ8" si="4">ROUND(AO4/AO6*100,0)</f>
        <v>108</v>
      </c>
      <c r="AP8" s="110">
        <f t="shared" si="4"/>
        <v>104</v>
      </c>
      <c r="AQ8" s="110">
        <f t="shared" si="4"/>
        <v>106</v>
      </c>
      <c r="AR8" s="110">
        <f t="shared" si="4"/>
        <v>106</v>
      </c>
      <c r="AS8" s="110">
        <f t="shared" si="4"/>
        <v>105</v>
      </c>
      <c r="AT8" s="110">
        <f t="shared" si="4"/>
        <v>99</v>
      </c>
      <c r="AU8" s="110">
        <f t="shared" si="4"/>
        <v>98</v>
      </c>
      <c r="AV8" s="110">
        <f t="shared" si="4"/>
        <v>101</v>
      </c>
      <c r="AW8" s="110">
        <f t="shared" si="4"/>
        <v>99</v>
      </c>
      <c r="AX8" s="110">
        <f t="shared" si="4"/>
        <v>99</v>
      </c>
      <c r="AY8" s="110">
        <f t="shared" si="4"/>
        <v>101</v>
      </c>
      <c r="AZ8" s="110">
        <f t="shared" si="4"/>
        <v>101</v>
      </c>
      <c r="BA8" s="110">
        <f t="shared" ref="BA8" si="5">ROUND(BA4/BA6*100,0)</f>
        <v>103</v>
      </c>
      <c r="BB8" s="142"/>
      <c r="BC8" s="177"/>
      <c r="BD8" s="91"/>
    </row>
    <row r="9" spans="2:56" ht="16.5" customHeight="1">
      <c r="B9" s="144"/>
      <c r="C9" s="142" t="s">
        <v>23</v>
      </c>
      <c r="D9" s="110">
        <f t="shared" ref="D9:E9" si="6">ROUND(D5/D7*100,0)</f>
        <v>101</v>
      </c>
      <c r="E9" s="110">
        <f t="shared" si="6"/>
        <v>101</v>
      </c>
      <c r="F9" s="110">
        <f t="shared" ref="F9" si="7">ROUND(F5/F7*100,0)</f>
        <v>103</v>
      </c>
      <c r="G9" s="142"/>
      <c r="H9" s="136"/>
      <c r="I9" s="136"/>
      <c r="AM9" s="87"/>
      <c r="AN9" s="181" t="s">
        <v>17</v>
      </c>
      <c r="AO9" s="146">
        <v>19.8</v>
      </c>
      <c r="AP9" s="146">
        <v>27.1</v>
      </c>
      <c r="AQ9" s="146">
        <v>33.5</v>
      </c>
      <c r="AR9" s="146">
        <v>37.299999999999997</v>
      </c>
      <c r="AS9" s="146">
        <v>41.7</v>
      </c>
      <c r="AT9" s="146">
        <v>46.9</v>
      </c>
      <c r="AU9" s="146">
        <v>54.8</v>
      </c>
      <c r="AV9" s="146">
        <v>66.3</v>
      </c>
      <c r="AW9" s="146">
        <v>75</v>
      </c>
      <c r="AX9" s="146">
        <v>83.5</v>
      </c>
      <c r="AY9" s="146">
        <v>90.8</v>
      </c>
      <c r="AZ9" s="146">
        <v>95.9</v>
      </c>
      <c r="BA9" s="146">
        <v>101.9</v>
      </c>
      <c r="BB9" s="155"/>
      <c r="BC9" s="177"/>
      <c r="BD9" s="91"/>
    </row>
    <row r="10" spans="2:56" ht="17.100000000000001" customHeight="1">
      <c r="B10" s="87"/>
      <c r="C10" s="181" t="s">
        <v>17</v>
      </c>
      <c r="D10" s="146">
        <v>90.8</v>
      </c>
      <c r="E10" s="146">
        <v>95.9</v>
      </c>
      <c r="F10" s="146">
        <v>101.9</v>
      </c>
      <c r="G10" s="155">
        <v>44668</v>
      </c>
      <c r="H10" s="136"/>
      <c r="I10" s="136"/>
      <c r="AM10" s="87"/>
      <c r="AN10" s="182" t="s">
        <v>19</v>
      </c>
      <c r="AO10" s="262">
        <v>21.8</v>
      </c>
      <c r="AP10" s="262">
        <v>28.2</v>
      </c>
      <c r="AQ10" s="262">
        <v>32.700000000000003</v>
      </c>
      <c r="AR10" s="262">
        <v>36.700000000000003</v>
      </c>
      <c r="AS10" s="262">
        <v>40.6</v>
      </c>
      <c r="AT10" s="262">
        <v>47.4</v>
      </c>
      <c r="AU10" s="262">
        <v>56.6</v>
      </c>
      <c r="AV10" s="262">
        <v>64.3</v>
      </c>
      <c r="AW10" s="262">
        <v>73.5</v>
      </c>
      <c r="AX10" s="262">
        <v>81</v>
      </c>
      <c r="AY10" s="262">
        <v>87.7</v>
      </c>
      <c r="AZ10" s="262">
        <v>89.7</v>
      </c>
      <c r="BA10" s="262">
        <v>97.83</v>
      </c>
      <c r="BB10" s="277">
        <v>44294</v>
      </c>
      <c r="BC10" s="177"/>
      <c r="BD10" s="91"/>
    </row>
    <row r="11" spans="2:56" ht="17.100000000000001" customHeight="1">
      <c r="B11" s="87"/>
      <c r="C11" s="182" t="s">
        <v>19</v>
      </c>
      <c r="D11" s="262">
        <v>87.7</v>
      </c>
      <c r="E11" s="262">
        <v>89.7</v>
      </c>
      <c r="F11" s="262">
        <v>97.83</v>
      </c>
      <c r="G11" s="277">
        <v>44294</v>
      </c>
      <c r="H11" s="136"/>
      <c r="I11" s="136"/>
      <c r="AM11" s="183" t="s">
        <v>24</v>
      </c>
      <c r="AN11" s="184" t="s">
        <v>21</v>
      </c>
      <c r="AO11" s="143">
        <v>18.600000000000001</v>
      </c>
      <c r="AP11" s="143">
        <v>25.7</v>
      </c>
      <c r="AQ11" s="143">
        <v>30.9</v>
      </c>
      <c r="AR11" s="143">
        <v>34.9</v>
      </c>
      <c r="AS11" s="143">
        <v>39.1</v>
      </c>
      <c r="AT11" s="143">
        <v>45.3</v>
      </c>
      <c r="AU11" s="143">
        <v>53.5</v>
      </c>
      <c r="AV11" s="143">
        <v>62.1</v>
      </c>
      <c r="AW11" s="143">
        <v>70.3</v>
      </c>
      <c r="AX11" s="143">
        <v>78</v>
      </c>
      <c r="AY11" s="143">
        <v>84.8</v>
      </c>
      <c r="AZ11" s="143">
        <v>89.9</v>
      </c>
      <c r="BA11" s="143">
        <v>96</v>
      </c>
      <c r="BB11" s="95">
        <v>44304</v>
      </c>
      <c r="BC11" s="177"/>
      <c r="BD11" s="91"/>
    </row>
    <row r="12" spans="2:56" ht="17.100000000000001" customHeight="1">
      <c r="B12" s="183" t="s">
        <v>24</v>
      </c>
      <c r="C12" s="184" t="s">
        <v>21</v>
      </c>
      <c r="D12" s="143">
        <v>84.8</v>
      </c>
      <c r="E12" s="143">
        <v>89.9</v>
      </c>
      <c r="F12" s="143">
        <v>96</v>
      </c>
      <c r="G12" s="95">
        <v>44303</v>
      </c>
      <c r="H12" s="136"/>
      <c r="I12" s="136"/>
      <c r="AM12" s="87"/>
      <c r="AN12" s="145" t="s">
        <v>22</v>
      </c>
      <c r="AO12" s="260">
        <f t="shared" ref="AO12:BA12" si="8">ROUND(AO9/AO10*100,0)</f>
        <v>91</v>
      </c>
      <c r="AP12" s="260">
        <f t="shared" si="8"/>
        <v>96</v>
      </c>
      <c r="AQ12" s="260">
        <f t="shared" si="8"/>
        <v>102</v>
      </c>
      <c r="AR12" s="260">
        <f t="shared" si="8"/>
        <v>102</v>
      </c>
      <c r="AS12" s="260">
        <f t="shared" si="8"/>
        <v>103</v>
      </c>
      <c r="AT12" s="260">
        <f t="shared" si="8"/>
        <v>99</v>
      </c>
      <c r="AU12" s="260">
        <f t="shared" si="8"/>
        <v>97</v>
      </c>
      <c r="AV12" s="260">
        <f t="shared" si="8"/>
        <v>103</v>
      </c>
      <c r="AW12" s="260">
        <f t="shared" si="8"/>
        <v>102</v>
      </c>
      <c r="AX12" s="260">
        <f t="shared" si="8"/>
        <v>103</v>
      </c>
      <c r="AY12" s="260">
        <f t="shared" si="8"/>
        <v>104</v>
      </c>
      <c r="AZ12" s="260">
        <f t="shared" si="8"/>
        <v>107</v>
      </c>
      <c r="BA12" s="260">
        <f t="shared" si="8"/>
        <v>104</v>
      </c>
      <c r="BB12" s="96"/>
      <c r="BC12" s="177"/>
      <c r="BD12" s="91"/>
    </row>
    <row r="13" spans="2:56" ht="17.100000000000001" customHeight="1">
      <c r="B13" s="87"/>
      <c r="C13" s="145" t="s">
        <v>22</v>
      </c>
      <c r="D13" s="260">
        <f t="shared" ref="D13:E13" si="9">ROUND(D10/D11*100,0)</f>
        <v>104</v>
      </c>
      <c r="E13" s="260">
        <f t="shared" si="9"/>
        <v>107</v>
      </c>
      <c r="F13" s="260">
        <f t="shared" ref="F13" si="10">ROUND(F10/F11*100,0)</f>
        <v>104</v>
      </c>
      <c r="G13" s="96"/>
      <c r="H13" s="136"/>
      <c r="I13" s="136"/>
      <c r="AM13" s="144"/>
      <c r="AN13" s="142" t="s">
        <v>23</v>
      </c>
      <c r="AO13" s="111">
        <f t="shared" ref="AO13:BA13" si="11">ROUND(AO9/AO11*100,0)</f>
        <v>106</v>
      </c>
      <c r="AP13" s="111">
        <f t="shared" si="11"/>
        <v>105</v>
      </c>
      <c r="AQ13" s="111">
        <f t="shared" si="11"/>
        <v>108</v>
      </c>
      <c r="AR13" s="111">
        <f t="shared" si="11"/>
        <v>107</v>
      </c>
      <c r="AS13" s="111">
        <f t="shared" si="11"/>
        <v>107</v>
      </c>
      <c r="AT13" s="111">
        <f t="shared" si="11"/>
        <v>104</v>
      </c>
      <c r="AU13" s="111">
        <f t="shared" si="11"/>
        <v>102</v>
      </c>
      <c r="AV13" s="111">
        <f t="shared" si="11"/>
        <v>107</v>
      </c>
      <c r="AW13" s="111">
        <f t="shared" si="11"/>
        <v>107</v>
      </c>
      <c r="AX13" s="111">
        <f t="shared" si="11"/>
        <v>107</v>
      </c>
      <c r="AY13" s="111">
        <f t="shared" si="11"/>
        <v>107</v>
      </c>
      <c r="AZ13" s="111">
        <f t="shared" si="11"/>
        <v>107</v>
      </c>
      <c r="BA13" s="111">
        <f t="shared" si="11"/>
        <v>106</v>
      </c>
      <c r="BB13" s="142"/>
      <c r="BC13" s="177"/>
      <c r="BD13" s="91"/>
    </row>
    <row r="14" spans="2:56" ht="17.100000000000001" customHeight="1">
      <c r="B14" s="144"/>
      <c r="C14" s="142" t="s">
        <v>23</v>
      </c>
      <c r="D14" s="111">
        <f t="shared" ref="D14:E14" si="12">ROUND(D10/D12*100,0)</f>
        <v>107</v>
      </c>
      <c r="E14" s="111">
        <f t="shared" si="12"/>
        <v>107</v>
      </c>
      <c r="F14" s="111">
        <f t="shared" ref="F14" si="13">ROUND(F10/F12*100,0)</f>
        <v>106</v>
      </c>
      <c r="G14" s="142"/>
      <c r="H14" s="136"/>
      <c r="I14" s="136"/>
      <c r="AM14" s="87"/>
      <c r="AN14" s="181" t="s">
        <v>17</v>
      </c>
      <c r="AO14" s="146">
        <v>25.5</v>
      </c>
      <c r="AP14" s="146">
        <v>31.3</v>
      </c>
      <c r="AQ14" s="146">
        <v>35.799999999999997</v>
      </c>
      <c r="AR14" s="146">
        <v>40.4</v>
      </c>
      <c r="AS14" s="146">
        <v>46</v>
      </c>
      <c r="AT14" s="146">
        <v>53.6</v>
      </c>
      <c r="AU14" s="146">
        <v>64.5</v>
      </c>
      <c r="AV14" s="146">
        <v>75.599999999999994</v>
      </c>
      <c r="AW14" s="146">
        <v>83.5</v>
      </c>
      <c r="AX14" s="146">
        <v>91.6</v>
      </c>
      <c r="AY14" s="146">
        <v>98.2</v>
      </c>
      <c r="AZ14" s="146">
        <v>103.2</v>
      </c>
      <c r="BA14" s="146">
        <v>107.6</v>
      </c>
      <c r="BB14" s="155"/>
      <c r="BC14" s="177"/>
      <c r="BD14" s="91"/>
    </row>
    <row r="15" spans="2:56" ht="17.100000000000001" customHeight="1">
      <c r="B15" s="87"/>
      <c r="C15" s="181" t="s">
        <v>17</v>
      </c>
      <c r="D15" s="146">
        <v>98.2</v>
      </c>
      <c r="E15" s="146">
        <v>103.2</v>
      </c>
      <c r="F15" s="146">
        <v>107.6</v>
      </c>
      <c r="G15" s="155">
        <v>44661</v>
      </c>
      <c r="H15" s="136"/>
      <c r="I15" s="136"/>
      <c r="AM15" s="87"/>
      <c r="AN15" s="182" t="s">
        <v>19</v>
      </c>
      <c r="AO15" s="262">
        <v>27</v>
      </c>
      <c r="AP15" s="262">
        <v>31.84</v>
      </c>
      <c r="AQ15" s="262">
        <v>35.5</v>
      </c>
      <c r="AR15" s="262">
        <v>40.700000000000003</v>
      </c>
      <c r="AS15" s="262">
        <v>47</v>
      </c>
      <c r="AT15" s="262">
        <v>56.4</v>
      </c>
      <c r="AU15" s="262">
        <v>66.83</v>
      </c>
      <c r="AV15" s="262">
        <v>75.3</v>
      </c>
      <c r="AW15" s="262">
        <v>84</v>
      </c>
      <c r="AX15" s="262">
        <v>91.3</v>
      </c>
      <c r="AY15" s="262">
        <v>97.7</v>
      </c>
      <c r="AZ15" s="262">
        <v>101.4</v>
      </c>
      <c r="BA15" s="262">
        <v>104.9</v>
      </c>
      <c r="BB15" s="277">
        <v>44286</v>
      </c>
      <c r="BC15" s="177"/>
      <c r="BD15" s="91"/>
    </row>
    <row r="16" spans="2:56" ht="17.100000000000001" customHeight="1">
      <c r="B16" s="87"/>
      <c r="C16" s="182" t="s">
        <v>19</v>
      </c>
      <c r="D16" s="262">
        <v>97.7</v>
      </c>
      <c r="E16" s="262">
        <v>101.4</v>
      </c>
      <c r="F16" s="262">
        <v>104.9</v>
      </c>
      <c r="G16" s="277">
        <v>44286</v>
      </c>
      <c r="H16" s="136"/>
      <c r="I16" s="136"/>
      <c r="AM16" s="183" t="s">
        <v>25</v>
      </c>
      <c r="AN16" s="184" t="s">
        <v>21</v>
      </c>
      <c r="AO16" s="143">
        <v>22.6</v>
      </c>
      <c r="AP16" s="143">
        <v>29.1</v>
      </c>
      <c r="AQ16" s="143">
        <v>33.9</v>
      </c>
      <c r="AR16" s="143">
        <v>38.4</v>
      </c>
      <c r="AS16" s="143">
        <v>43.7</v>
      </c>
      <c r="AT16" s="143">
        <v>51.5</v>
      </c>
      <c r="AU16" s="143">
        <v>61.3</v>
      </c>
      <c r="AV16" s="143">
        <v>70.599999999999994</v>
      </c>
      <c r="AW16" s="143">
        <v>79.400000000000006</v>
      </c>
      <c r="AX16" s="143">
        <v>87.1</v>
      </c>
      <c r="AY16" s="143">
        <v>93.9</v>
      </c>
      <c r="AZ16" s="143">
        <v>99</v>
      </c>
      <c r="BA16" s="143">
        <v>103.1</v>
      </c>
      <c r="BB16" s="155">
        <v>44298</v>
      </c>
      <c r="BC16" s="177"/>
      <c r="BD16" s="91"/>
    </row>
    <row r="17" spans="2:56" ht="17.100000000000001" customHeight="1">
      <c r="B17" s="183" t="s">
        <v>25</v>
      </c>
      <c r="C17" s="184" t="s">
        <v>21</v>
      </c>
      <c r="D17" s="143">
        <v>93.9</v>
      </c>
      <c r="E17" s="143">
        <v>99</v>
      </c>
      <c r="F17" s="143">
        <v>103.1</v>
      </c>
      <c r="G17" s="155">
        <v>44296</v>
      </c>
      <c r="H17" s="136"/>
      <c r="I17" s="136"/>
      <c r="AM17" s="87"/>
      <c r="AN17" s="96" t="s">
        <v>22</v>
      </c>
      <c r="AO17" s="260">
        <f t="shared" ref="AO17:BA17" si="14">ROUND(AO14/AO15*100,0)</f>
        <v>94</v>
      </c>
      <c r="AP17" s="260">
        <f t="shared" si="14"/>
        <v>98</v>
      </c>
      <c r="AQ17" s="260">
        <f t="shared" si="14"/>
        <v>101</v>
      </c>
      <c r="AR17" s="260">
        <f t="shared" si="14"/>
        <v>99</v>
      </c>
      <c r="AS17" s="260">
        <f t="shared" si="14"/>
        <v>98</v>
      </c>
      <c r="AT17" s="260">
        <f t="shared" si="14"/>
        <v>95</v>
      </c>
      <c r="AU17" s="260">
        <f t="shared" si="14"/>
        <v>97</v>
      </c>
      <c r="AV17" s="260">
        <f t="shared" si="14"/>
        <v>100</v>
      </c>
      <c r="AW17" s="260">
        <f t="shared" si="14"/>
        <v>99</v>
      </c>
      <c r="AX17" s="260">
        <f t="shared" si="14"/>
        <v>100</v>
      </c>
      <c r="AY17" s="260">
        <f t="shared" si="14"/>
        <v>101</v>
      </c>
      <c r="AZ17" s="260">
        <f t="shared" si="14"/>
        <v>102</v>
      </c>
      <c r="BA17" s="260">
        <f t="shared" si="14"/>
        <v>103</v>
      </c>
      <c r="BB17" s="156"/>
      <c r="BC17" s="177"/>
      <c r="BD17" s="91"/>
    </row>
    <row r="18" spans="2:56" ht="17.100000000000001" customHeight="1">
      <c r="B18" s="87"/>
      <c r="C18" s="96" t="s">
        <v>22</v>
      </c>
      <c r="D18" s="260">
        <f t="shared" ref="D18:F18" si="15">ROUND(D15/D16*100,0)</f>
        <v>101</v>
      </c>
      <c r="E18" s="260">
        <f t="shared" si="15"/>
        <v>102</v>
      </c>
      <c r="F18" s="260">
        <f t="shared" si="15"/>
        <v>103</v>
      </c>
      <c r="G18" s="156"/>
      <c r="H18" s="136"/>
      <c r="I18" s="136"/>
      <c r="AM18" s="144"/>
      <c r="AN18" s="142" t="s">
        <v>23</v>
      </c>
      <c r="AO18" s="111">
        <f t="shared" ref="AO18:BA18" si="16">ROUND(AO14/AO16*100,0)</f>
        <v>113</v>
      </c>
      <c r="AP18" s="111">
        <f t="shared" si="16"/>
        <v>108</v>
      </c>
      <c r="AQ18" s="111">
        <f t="shared" si="16"/>
        <v>106</v>
      </c>
      <c r="AR18" s="111">
        <f t="shared" si="16"/>
        <v>105</v>
      </c>
      <c r="AS18" s="111">
        <f t="shared" si="16"/>
        <v>105</v>
      </c>
      <c r="AT18" s="111">
        <f t="shared" si="16"/>
        <v>104</v>
      </c>
      <c r="AU18" s="111">
        <f t="shared" si="16"/>
        <v>105</v>
      </c>
      <c r="AV18" s="111">
        <f t="shared" si="16"/>
        <v>107</v>
      </c>
      <c r="AW18" s="111">
        <f t="shared" si="16"/>
        <v>105</v>
      </c>
      <c r="AX18" s="111">
        <f t="shared" si="16"/>
        <v>105</v>
      </c>
      <c r="AY18" s="111">
        <f t="shared" si="16"/>
        <v>105</v>
      </c>
      <c r="AZ18" s="111">
        <f t="shared" si="16"/>
        <v>104</v>
      </c>
      <c r="BA18" s="111">
        <f t="shared" si="16"/>
        <v>104</v>
      </c>
      <c r="BB18" s="157"/>
      <c r="BC18" s="177"/>
      <c r="BD18" s="91"/>
    </row>
    <row r="19" spans="2:56" ht="17.100000000000001" customHeight="1">
      <c r="B19" s="144"/>
      <c r="C19" s="142" t="s">
        <v>23</v>
      </c>
      <c r="D19" s="111">
        <f t="shared" ref="D19:E19" si="17">ROUND(D15/D17*100,0)</f>
        <v>105</v>
      </c>
      <c r="E19" s="111">
        <f t="shared" si="17"/>
        <v>104</v>
      </c>
      <c r="F19" s="111">
        <f t="shared" ref="F19" si="18">ROUND(F15/F17*100,0)</f>
        <v>104</v>
      </c>
      <c r="G19" s="157"/>
      <c r="H19" s="136"/>
      <c r="I19" s="136"/>
      <c r="AM19" s="87"/>
      <c r="AN19" s="181" t="s">
        <v>17</v>
      </c>
      <c r="AO19" s="146">
        <v>22.2</v>
      </c>
      <c r="AP19" s="146">
        <v>28.3</v>
      </c>
      <c r="AQ19" s="146">
        <v>33.799999999999997</v>
      </c>
      <c r="AR19" s="146">
        <v>37.6</v>
      </c>
      <c r="AS19" s="146">
        <v>42.1</v>
      </c>
      <c r="AT19" s="146">
        <v>47.3</v>
      </c>
      <c r="AU19" s="146">
        <v>55.9</v>
      </c>
      <c r="AV19" s="146">
        <v>66.7</v>
      </c>
      <c r="AW19" s="146">
        <v>75.099999999999994</v>
      </c>
      <c r="AX19" s="146">
        <v>82.4</v>
      </c>
      <c r="AY19" s="146">
        <v>88.8</v>
      </c>
      <c r="AZ19" s="146">
        <v>93.1</v>
      </c>
      <c r="BA19" s="146">
        <v>99.6</v>
      </c>
      <c r="BB19" s="155"/>
      <c r="BC19" s="177"/>
      <c r="BD19" s="91"/>
    </row>
    <row r="20" spans="2:56" ht="17.100000000000001" customHeight="1">
      <c r="B20" s="87"/>
      <c r="C20" s="181" t="s">
        <v>17</v>
      </c>
      <c r="D20" s="146">
        <v>88.8</v>
      </c>
      <c r="E20" s="146">
        <v>93.1</v>
      </c>
      <c r="F20" s="146">
        <v>99.6</v>
      </c>
      <c r="G20" s="155">
        <v>44663</v>
      </c>
      <c r="H20" s="136"/>
      <c r="I20" s="136"/>
      <c r="AM20" s="87"/>
      <c r="AN20" s="182" t="s">
        <v>19</v>
      </c>
      <c r="AO20" s="262">
        <v>23.2</v>
      </c>
      <c r="AP20" s="262">
        <v>28.8</v>
      </c>
      <c r="AQ20" s="262">
        <v>32.4</v>
      </c>
      <c r="AR20" s="262">
        <v>36.5</v>
      </c>
      <c r="AS20" s="262">
        <v>40.700000000000003</v>
      </c>
      <c r="AT20" s="262">
        <v>48.8</v>
      </c>
      <c r="AU20" s="262">
        <v>57.9</v>
      </c>
      <c r="AV20" s="262">
        <v>65.900000000000006</v>
      </c>
      <c r="AW20" s="262">
        <v>73.8</v>
      </c>
      <c r="AX20" s="262">
        <v>81.400000000000006</v>
      </c>
      <c r="AY20" s="262">
        <v>87.6</v>
      </c>
      <c r="AZ20" s="262">
        <v>91</v>
      </c>
      <c r="BA20" s="262">
        <v>96.1</v>
      </c>
      <c r="BB20" s="277">
        <v>44289</v>
      </c>
      <c r="BC20" s="177"/>
      <c r="BD20" s="91"/>
    </row>
    <row r="21" spans="2:56" ht="17.100000000000001" customHeight="1">
      <c r="B21" s="87"/>
      <c r="C21" s="182" t="s">
        <v>19</v>
      </c>
      <c r="D21" s="262">
        <v>87.6</v>
      </c>
      <c r="E21" s="262">
        <v>91</v>
      </c>
      <c r="F21" s="262">
        <v>96.1</v>
      </c>
      <c r="G21" s="277">
        <v>44289</v>
      </c>
      <c r="H21" s="136"/>
      <c r="I21" s="136"/>
      <c r="AM21" s="183" t="s">
        <v>140</v>
      </c>
      <c r="AN21" s="184" t="s">
        <v>21</v>
      </c>
      <c r="AO21" s="143">
        <v>20.7</v>
      </c>
      <c r="AP21" s="143">
        <v>26.9</v>
      </c>
      <c r="AQ21" s="143">
        <v>31.8</v>
      </c>
      <c r="AR21" s="143">
        <v>35.9</v>
      </c>
      <c r="AS21" s="143">
        <v>40.299999999999997</v>
      </c>
      <c r="AT21" s="143">
        <v>47.3</v>
      </c>
      <c r="AU21" s="143">
        <v>56.3</v>
      </c>
      <c r="AV21" s="143">
        <v>65</v>
      </c>
      <c r="AW21" s="143">
        <v>72.900000000000006</v>
      </c>
      <c r="AX21" s="143">
        <v>80.2</v>
      </c>
      <c r="AY21" s="143">
        <v>86.6</v>
      </c>
      <c r="AZ21" s="143">
        <v>91.4</v>
      </c>
      <c r="BA21" s="143">
        <v>95.5</v>
      </c>
      <c r="BB21" s="95">
        <v>44302</v>
      </c>
      <c r="BC21" s="177"/>
      <c r="BD21" s="91"/>
    </row>
    <row r="22" spans="2:56" ht="17.100000000000001" customHeight="1">
      <c r="B22" s="183" t="s">
        <v>140</v>
      </c>
      <c r="C22" s="184" t="s">
        <v>21</v>
      </c>
      <c r="D22" s="143">
        <v>86.6</v>
      </c>
      <c r="E22" s="143">
        <v>91.4</v>
      </c>
      <c r="F22" s="143">
        <v>95.5</v>
      </c>
      <c r="G22" s="95">
        <v>44300</v>
      </c>
      <c r="H22" s="136"/>
      <c r="I22" s="136"/>
      <c r="AM22" s="87"/>
      <c r="AN22" s="96" t="s">
        <v>22</v>
      </c>
      <c r="AO22" s="260">
        <f t="shared" ref="AO22:BA22" si="19">ROUND(AO19/AO20*100,0)</f>
        <v>96</v>
      </c>
      <c r="AP22" s="260">
        <f t="shared" si="19"/>
        <v>98</v>
      </c>
      <c r="AQ22" s="260">
        <f t="shared" si="19"/>
        <v>104</v>
      </c>
      <c r="AR22" s="260">
        <f t="shared" si="19"/>
        <v>103</v>
      </c>
      <c r="AS22" s="260">
        <f t="shared" si="19"/>
        <v>103</v>
      </c>
      <c r="AT22" s="260">
        <f t="shared" si="19"/>
        <v>97</v>
      </c>
      <c r="AU22" s="260">
        <f t="shared" si="19"/>
        <v>97</v>
      </c>
      <c r="AV22" s="260">
        <f t="shared" si="19"/>
        <v>101</v>
      </c>
      <c r="AW22" s="260">
        <f t="shared" si="19"/>
        <v>102</v>
      </c>
      <c r="AX22" s="260">
        <f t="shared" si="19"/>
        <v>101</v>
      </c>
      <c r="AY22" s="260">
        <f t="shared" si="19"/>
        <v>101</v>
      </c>
      <c r="AZ22" s="260">
        <f t="shared" si="19"/>
        <v>102</v>
      </c>
      <c r="BA22" s="260">
        <f t="shared" si="19"/>
        <v>104</v>
      </c>
      <c r="BB22" s="145"/>
      <c r="BC22" s="177"/>
      <c r="BD22" s="91"/>
    </row>
    <row r="23" spans="2:56" ht="17.100000000000001" customHeight="1">
      <c r="B23" s="87"/>
      <c r="C23" s="96" t="s">
        <v>22</v>
      </c>
      <c r="D23" s="260">
        <f t="shared" ref="D23:E23" si="20">ROUND(D20/D21*100,0)</f>
        <v>101</v>
      </c>
      <c r="E23" s="260">
        <f t="shared" si="20"/>
        <v>102</v>
      </c>
      <c r="F23" s="260">
        <f t="shared" ref="F23" si="21">ROUND(F20/F21*100,0)</f>
        <v>104</v>
      </c>
      <c r="G23" s="145"/>
      <c r="H23" s="136"/>
      <c r="I23" s="136"/>
      <c r="AM23" s="144"/>
      <c r="AN23" s="142" t="s">
        <v>23</v>
      </c>
      <c r="AO23" s="110">
        <f t="shared" ref="AO23:BA23" si="22">ROUND(AO19/AO21*100,0)</f>
        <v>107</v>
      </c>
      <c r="AP23" s="110">
        <f t="shared" si="22"/>
        <v>105</v>
      </c>
      <c r="AQ23" s="110">
        <f t="shared" si="22"/>
        <v>106</v>
      </c>
      <c r="AR23" s="110">
        <f t="shared" si="22"/>
        <v>105</v>
      </c>
      <c r="AS23" s="110">
        <f t="shared" si="22"/>
        <v>104</v>
      </c>
      <c r="AT23" s="110">
        <f t="shared" si="22"/>
        <v>100</v>
      </c>
      <c r="AU23" s="110">
        <f t="shared" si="22"/>
        <v>99</v>
      </c>
      <c r="AV23" s="110">
        <f t="shared" si="22"/>
        <v>103</v>
      </c>
      <c r="AW23" s="110">
        <f t="shared" si="22"/>
        <v>103</v>
      </c>
      <c r="AX23" s="110">
        <f t="shared" si="22"/>
        <v>103</v>
      </c>
      <c r="AY23" s="110">
        <f t="shared" si="22"/>
        <v>103</v>
      </c>
      <c r="AZ23" s="110">
        <f t="shared" si="22"/>
        <v>102</v>
      </c>
      <c r="BA23" s="110">
        <f t="shared" si="22"/>
        <v>104</v>
      </c>
      <c r="BB23" s="142"/>
      <c r="BC23" s="177"/>
      <c r="BD23" s="91"/>
    </row>
    <row r="24" spans="2:56" ht="17.100000000000001" customHeight="1">
      <c r="B24" s="97"/>
      <c r="C24" s="142" t="s">
        <v>23</v>
      </c>
      <c r="D24" s="110">
        <f t="shared" ref="D24:E24" si="23">ROUND(D20/D22*100,0)</f>
        <v>103</v>
      </c>
      <c r="E24" s="110">
        <f t="shared" si="23"/>
        <v>102</v>
      </c>
      <c r="F24" s="110">
        <f t="shared" ref="F24" si="24">ROUND(F20/F22*100,0)</f>
        <v>104</v>
      </c>
      <c r="G24" s="142"/>
      <c r="H24" s="136"/>
      <c r="I24" s="136"/>
      <c r="AM24" s="87"/>
      <c r="AN24" s="181" t="s">
        <v>17</v>
      </c>
      <c r="AO24" s="146">
        <v>22.3</v>
      </c>
      <c r="AP24" s="146">
        <v>28.1</v>
      </c>
      <c r="AQ24" s="146">
        <v>33.299999999999997</v>
      </c>
      <c r="AR24" s="146">
        <v>37.4</v>
      </c>
      <c r="AS24" s="146">
        <v>42.2</v>
      </c>
      <c r="AT24" s="146">
        <v>47.9</v>
      </c>
      <c r="AU24" s="146">
        <v>57.5</v>
      </c>
      <c r="AV24" s="146">
        <v>67.3</v>
      </c>
      <c r="AW24" s="146">
        <v>76.099999999999994</v>
      </c>
      <c r="AX24" s="146">
        <v>83.3</v>
      </c>
      <c r="AY24" s="146">
        <v>88.2</v>
      </c>
      <c r="AZ24" s="146">
        <v>94.6</v>
      </c>
      <c r="BA24" s="146">
        <v>96.7</v>
      </c>
      <c r="BB24" s="278"/>
      <c r="BC24" s="177"/>
      <c r="BD24" s="91"/>
    </row>
    <row r="25" spans="2:56" ht="17.100000000000001" customHeight="1">
      <c r="B25" s="87"/>
      <c r="C25" s="181" t="s">
        <v>17</v>
      </c>
      <c r="D25" s="146">
        <v>88.2</v>
      </c>
      <c r="E25" s="146">
        <v>94.6</v>
      </c>
      <c r="F25" s="146">
        <v>96.7</v>
      </c>
      <c r="G25" s="278">
        <v>44661</v>
      </c>
      <c r="H25" s="136"/>
      <c r="I25" s="136"/>
      <c r="AM25" s="87"/>
      <c r="AN25" s="182" t="s">
        <v>19</v>
      </c>
      <c r="AO25" s="262">
        <v>22.9</v>
      </c>
      <c r="AP25" s="262">
        <v>28.4</v>
      </c>
      <c r="AQ25" s="262">
        <v>32.299999999999997</v>
      </c>
      <c r="AR25" s="262">
        <v>35.799999999999997</v>
      </c>
      <c r="AS25" s="262">
        <v>41</v>
      </c>
      <c r="AT25" s="262">
        <v>48.4</v>
      </c>
      <c r="AU25" s="262">
        <v>58.9</v>
      </c>
      <c r="AV25" s="262">
        <v>67.3</v>
      </c>
      <c r="AW25" s="262">
        <v>75.099999999999994</v>
      </c>
      <c r="AX25" s="262">
        <v>77.900000000000006</v>
      </c>
      <c r="AY25" s="262">
        <v>87.4</v>
      </c>
      <c r="AZ25" s="262">
        <v>91.1</v>
      </c>
      <c r="BA25" s="262">
        <v>93.5</v>
      </c>
      <c r="BB25" s="277" t="s">
        <v>151</v>
      </c>
      <c r="BC25" s="177"/>
      <c r="BD25" s="91"/>
    </row>
    <row r="26" spans="2:56" ht="17.100000000000001" customHeight="1">
      <c r="B26" s="87"/>
      <c r="C26" s="182" t="s">
        <v>19</v>
      </c>
      <c r="D26" s="262">
        <v>87.4</v>
      </c>
      <c r="E26" s="262">
        <v>91.1</v>
      </c>
      <c r="F26" s="262">
        <v>93.5</v>
      </c>
      <c r="G26" s="277" t="s">
        <v>151</v>
      </c>
      <c r="H26" s="136"/>
      <c r="I26" s="136"/>
      <c r="AM26" s="87" t="s">
        <v>26</v>
      </c>
      <c r="AN26" s="184" t="s">
        <v>21</v>
      </c>
      <c r="AO26" s="143">
        <v>20.6</v>
      </c>
      <c r="AP26" s="143">
        <v>26.5</v>
      </c>
      <c r="AQ26" s="143">
        <v>30.8</v>
      </c>
      <c r="AR26" s="143">
        <v>34.4</v>
      </c>
      <c r="AS26" s="143">
        <v>38.9</v>
      </c>
      <c r="AT26" s="143">
        <v>45.9</v>
      </c>
      <c r="AU26" s="143">
        <v>55</v>
      </c>
      <c r="AV26" s="143">
        <v>64</v>
      </c>
      <c r="AW26" s="143">
        <v>71.900000000000006</v>
      </c>
      <c r="AX26" s="143">
        <v>77.900000000000006</v>
      </c>
      <c r="AY26" s="143">
        <v>84.6</v>
      </c>
      <c r="AZ26" s="143">
        <v>88.4</v>
      </c>
      <c r="BA26" s="143">
        <v>92.6</v>
      </c>
      <c r="BB26" s="95">
        <v>44299</v>
      </c>
      <c r="BC26" s="177"/>
      <c r="BD26" s="91"/>
    </row>
    <row r="27" spans="2:56" ht="17.100000000000001" customHeight="1">
      <c r="B27" s="87" t="s">
        <v>26</v>
      </c>
      <c r="C27" s="184" t="s">
        <v>21</v>
      </c>
      <c r="D27" s="143">
        <v>84.6</v>
      </c>
      <c r="E27" s="143">
        <v>88.4</v>
      </c>
      <c r="F27" s="143">
        <v>92.6</v>
      </c>
      <c r="G27" s="95">
        <v>44298</v>
      </c>
      <c r="H27" s="136"/>
      <c r="I27" s="136"/>
      <c r="AM27" s="87"/>
      <c r="AN27" s="96" t="s">
        <v>22</v>
      </c>
      <c r="AO27" s="260">
        <f t="shared" ref="AO27:BA27" si="25">ROUND(AO24/AO25*100,0)</f>
        <v>97</v>
      </c>
      <c r="AP27" s="260">
        <f t="shared" si="25"/>
        <v>99</v>
      </c>
      <c r="AQ27" s="260">
        <f t="shared" si="25"/>
        <v>103</v>
      </c>
      <c r="AR27" s="260">
        <f t="shared" si="25"/>
        <v>104</v>
      </c>
      <c r="AS27" s="260">
        <f t="shared" si="25"/>
        <v>103</v>
      </c>
      <c r="AT27" s="260">
        <f t="shared" si="25"/>
        <v>99</v>
      </c>
      <c r="AU27" s="260">
        <f t="shared" si="25"/>
        <v>98</v>
      </c>
      <c r="AV27" s="260">
        <f t="shared" si="25"/>
        <v>100</v>
      </c>
      <c r="AW27" s="260">
        <f t="shared" si="25"/>
        <v>101</v>
      </c>
      <c r="AX27" s="260">
        <f t="shared" si="25"/>
        <v>107</v>
      </c>
      <c r="AY27" s="260">
        <f t="shared" si="25"/>
        <v>101</v>
      </c>
      <c r="AZ27" s="260">
        <f t="shared" si="25"/>
        <v>104</v>
      </c>
      <c r="BA27" s="260">
        <f t="shared" si="25"/>
        <v>103</v>
      </c>
      <c r="BB27" s="96"/>
      <c r="BC27" s="177"/>
      <c r="BD27" s="91"/>
    </row>
    <row r="28" spans="2:56" ht="17.100000000000001" customHeight="1">
      <c r="B28" s="87"/>
      <c r="C28" s="96" t="s">
        <v>22</v>
      </c>
      <c r="D28" s="260">
        <f t="shared" ref="D28:E28" si="26">ROUND(D25/D26*100,0)</f>
        <v>101</v>
      </c>
      <c r="E28" s="260">
        <f t="shared" si="26"/>
        <v>104</v>
      </c>
      <c r="F28" s="260">
        <f t="shared" ref="F28" si="27">ROUND(F25/F26*100,0)</f>
        <v>103</v>
      </c>
      <c r="G28" s="96"/>
      <c r="H28" s="136"/>
      <c r="I28" s="136"/>
      <c r="AM28" s="144"/>
      <c r="AN28" s="142" t="s">
        <v>23</v>
      </c>
      <c r="AO28" s="111">
        <f t="shared" ref="AO28:BA28" si="28">ROUND(AO24/AO26*100,0)</f>
        <v>108</v>
      </c>
      <c r="AP28" s="111">
        <f t="shared" si="28"/>
        <v>106</v>
      </c>
      <c r="AQ28" s="111">
        <f t="shared" si="28"/>
        <v>108</v>
      </c>
      <c r="AR28" s="111">
        <f t="shared" si="28"/>
        <v>109</v>
      </c>
      <c r="AS28" s="111">
        <f t="shared" si="28"/>
        <v>108</v>
      </c>
      <c r="AT28" s="111">
        <f t="shared" si="28"/>
        <v>104</v>
      </c>
      <c r="AU28" s="111">
        <f t="shared" si="28"/>
        <v>105</v>
      </c>
      <c r="AV28" s="111">
        <f t="shared" si="28"/>
        <v>105</v>
      </c>
      <c r="AW28" s="111">
        <f t="shared" si="28"/>
        <v>106</v>
      </c>
      <c r="AX28" s="111">
        <f t="shared" si="28"/>
        <v>107</v>
      </c>
      <c r="AY28" s="111">
        <f t="shared" si="28"/>
        <v>104</v>
      </c>
      <c r="AZ28" s="111">
        <f t="shared" si="28"/>
        <v>107</v>
      </c>
      <c r="BA28" s="111">
        <f t="shared" si="28"/>
        <v>104</v>
      </c>
      <c r="BB28" s="97"/>
      <c r="BC28" s="177"/>
      <c r="BD28" s="91"/>
    </row>
    <row r="29" spans="2:56" ht="17.100000000000001" customHeight="1">
      <c r="B29" s="144"/>
      <c r="C29" s="142" t="s">
        <v>23</v>
      </c>
      <c r="D29" s="111">
        <f t="shared" ref="D29:E29" si="29">ROUND(D25/D27*100,0)</f>
        <v>104</v>
      </c>
      <c r="E29" s="111">
        <f t="shared" si="29"/>
        <v>107</v>
      </c>
      <c r="F29" s="111">
        <f t="shared" ref="F29" si="30">ROUND(F25/F27*100,0)</f>
        <v>104</v>
      </c>
      <c r="G29" s="97"/>
      <c r="H29" s="136"/>
      <c r="I29" s="136"/>
      <c r="AM29" s="87"/>
      <c r="AN29" s="181" t="s">
        <v>17</v>
      </c>
      <c r="AO29" s="146">
        <v>20.7</v>
      </c>
      <c r="AP29" s="146">
        <v>26.2</v>
      </c>
      <c r="AQ29" s="146">
        <v>31</v>
      </c>
      <c r="AR29" s="146">
        <v>34.700000000000003</v>
      </c>
      <c r="AS29" s="146">
        <v>38.799999999999997</v>
      </c>
      <c r="AT29" s="146">
        <v>44.2</v>
      </c>
      <c r="AU29" s="146">
        <v>53.1</v>
      </c>
      <c r="AV29" s="146">
        <v>63.3</v>
      </c>
      <c r="AW29" s="146">
        <v>71.8</v>
      </c>
      <c r="AX29" s="146">
        <v>79.400000000000006</v>
      </c>
      <c r="AY29" s="146">
        <v>86.8</v>
      </c>
      <c r="AZ29" s="146">
        <v>92.3</v>
      </c>
      <c r="BA29" s="146">
        <v>96.3</v>
      </c>
      <c r="BB29" s="281"/>
      <c r="BC29" s="177"/>
      <c r="BD29" s="91"/>
    </row>
    <row r="30" spans="2:56" ht="17.100000000000001" customHeight="1">
      <c r="B30" s="87"/>
      <c r="C30" s="181" t="s">
        <v>17</v>
      </c>
      <c r="D30" s="146">
        <v>86.8</v>
      </c>
      <c r="E30" s="146">
        <v>92.3</v>
      </c>
      <c r="F30" s="146">
        <v>96.3</v>
      </c>
      <c r="G30" s="281">
        <v>44662</v>
      </c>
      <c r="H30" s="136"/>
      <c r="I30" s="136"/>
      <c r="AM30" s="87"/>
      <c r="AN30" s="182" t="s">
        <v>19</v>
      </c>
      <c r="AO30" s="147">
        <v>22.9</v>
      </c>
      <c r="AP30" s="147">
        <v>28.3</v>
      </c>
      <c r="AQ30" s="147">
        <v>32.4</v>
      </c>
      <c r="AR30" s="147">
        <v>36.4</v>
      </c>
      <c r="AS30" s="147">
        <v>40.5</v>
      </c>
      <c r="AT30" s="147">
        <v>48.2</v>
      </c>
      <c r="AU30" s="147">
        <v>57.3</v>
      </c>
      <c r="AV30" s="147">
        <v>65.8</v>
      </c>
      <c r="AW30" s="147">
        <v>74.7</v>
      </c>
      <c r="AX30" s="147">
        <v>82.5</v>
      </c>
      <c r="AY30" s="147">
        <v>89.1</v>
      </c>
      <c r="AZ30" s="147">
        <v>94</v>
      </c>
      <c r="BA30" s="147">
        <v>98.3</v>
      </c>
      <c r="BB30" s="288">
        <v>44289</v>
      </c>
      <c r="BC30" s="177"/>
      <c r="BD30" s="91"/>
    </row>
    <row r="31" spans="2:56" ht="17.100000000000001" customHeight="1">
      <c r="B31" s="87"/>
      <c r="C31" s="182" t="s">
        <v>19</v>
      </c>
      <c r="D31" s="147">
        <v>89.1</v>
      </c>
      <c r="E31" s="147">
        <v>94</v>
      </c>
      <c r="F31" s="147">
        <v>98.3</v>
      </c>
      <c r="G31" s="288">
        <v>44289</v>
      </c>
      <c r="H31" s="136"/>
      <c r="I31" s="136"/>
      <c r="AM31" s="87" t="s">
        <v>27</v>
      </c>
      <c r="AN31" s="184" t="s">
        <v>21</v>
      </c>
      <c r="AO31" s="143">
        <v>20.100000000000001</v>
      </c>
      <c r="AP31" s="143">
        <v>26.2</v>
      </c>
      <c r="AQ31" s="143">
        <v>31.4</v>
      </c>
      <c r="AR31" s="143">
        <v>34.799999999999997</v>
      </c>
      <c r="AS31" s="143">
        <v>38.700000000000003</v>
      </c>
      <c r="AT31" s="143">
        <v>45.1</v>
      </c>
      <c r="AU31" s="143">
        <v>53.7</v>
      </c>
      <c r="AV31" s="143">
        <v>62.8</v>
      </c>
      <c r="AW31" s="143">
        <v>71.3</v>
      </c>
      <c r="AX31" s="143">
        <v>79.099999999999994</v>
      </c>
      <c r="AY31" s="143">
        <v>86.3</v>
      </c>
      <c r="AZ31" s="143">
        <v>91.6</v>
      </c>
      <c r="BA31" s="143">
        <v>96</v>
      </c>
      <c r="BB31" s="95"/>
      <c r="BC31" s="177"/>
      <c r="BD31" s="91"/>
    </row>
    <row r="32" spans="2:56" ht="17.100000000000001" customHeight="1">
      <c r="B32" s="87" t="s">
        <v>27</v>
      </c>
      <c r="C32" s="184" t="s">
        <v>21</v>
      </c>
      <c r="D32" s="143">
        <v>86.3</v>
      </c>
      <c r="E32" s="143">
        <v>91.6</v>
      </c>
      <c r="F32" s="143">
        <v>96</v>
      </c>
      <c r="G32" s="95">
        <v>44299</v>
      </c>
      <c r="H32" s="136"/>
      <c r="I32" s="136"/>
      <c r="AM32" s="87"/>
      <c r="AN32" s="96" t="s">
        <v>22</v>
      </c>
      <c r="AO32" s="174">
        <f t="shared" ref="AO32:BA32" si="31">ROUND(AO29/AO30*100,0)</f>
        <v>90</v>
      </c>
      <c r="AP32" s="174">
        <f t="shared" si="31"/>
        <v>93</v>
      </c>
      <c r="AQ32" s="174">
        <f t="shared" si="31"/>
        <v>96</v>
      </c>
      <c r="AR32" s="174">
        <f t="shared" si="31"/>
        <v>95</v>
      </c>
      <c r="AS32" s="174">
        <f t="shared" si="31"/>
        <v>96</v>
      </c>
      <c r="AT32" s="174">
        <f t="shared" si="31"/>
        <v>92</v>
      </c>
      <c r="AU32" s="174">
        <f t="shared" si="31"/>
        <v>93</v>
      </c>
      <c r="AV32" s="174">
        <f t="shared" si="31"/>
        <v>96</v>
      </c>
      <c r="AW32" s="174">
        <f t="shared" si="31"/>
        <v>96</v>
      </c>
      <c r="AX32" s="174">
        <f t="shared" si="31"/>
        <v>96</v>
      </c>
      <c r="AY32" s="174">
        <f t="shared" si="31"/>
        <v>97</v>
      </c>
      <c r="AZ32" s="174">
        <f t="shared" si="31"/>
        <v>98</v>
      </c>
      <c r="BA32" s="174">
        <f t="shared" si="31"/>
        <v>98</v>
      </c>
      <c r="BB32" s="96"/>
      <c r="BC32" s="177"/>
      <c r="BD32" s="91"/>
    </row>
    <row r="33" spans="2:56" ht="17.100000000000001" customHeight="1">
      <c r="B33" s="87"/>
      <c r="C33" s="96" t="s">
        <v>22</v>
      </c>
      <c r="D33" s="174">
        <f t="shared" ref="D33:F33" si="32">ROUND(D30/D31*100,0)</f>
        <v>97</v>
      </c>
      <c r="E33" s="174">
        <f t="shared" si="32"/>
        <v>98</v>
      </c>
      <c r="F33" s="174">
        <f t="shared" si="32"/>
        <v>98</v>
      </c>
      <c r="G33" s="96"/>
      <c r="AM33" s="144"/>
      <c r="AN33" s="142" t="s">
        <v>23</v>
      </c>
      <c r="AO33" s="110">
        <f t="shared" ref="AO33:BA33" si="33">ROUND(AO29/AO31*100,0)</f>
        <v>103</v>
      </c>
      <c r="AP33" s="110">
        <f t="shared" si="33"/>
        <v>100</v>
      </c>
      <c r="AQ33" s="110">
        <f t="shared" si="33"/>
        <v>99</v>
      </c>
      <c r="AR33" s="110">
        <f t="shared" si="33"/>
        <v>100</v>
      </c>
      <c r="AS33" s="110">
        <f t="shared" si="33"/>
        <v>100</v>
      </c>
      <c r="AT33" s="110">
        <f t="shared" si="33"/>
        <v>98</v>
      </c>
      <c r="AU33" s="110">
        <f t="shared" si="33"/>
        <v>99</v>
      </c>
      <c r="AV33" s="110">
        <f t="shared" si="33"/>
        <v>101</v>
      </c>
      <c r="AW33" s="110">
        <f t="shared" si="33"/>
        <v>101</v>
      </c>
      <c r="AX33" s="110">
        <f t="shared" si="33"/>
        <v>100</v>
      </c>
      <c r="AY33" s="110">
        <f t="shared" si="33"/>
        <v>101</v>
      </c>
      <c r="AZ33" s="110">
        <f t="shared" si="33"/>
        <v>101</v>
      </c>
      <c r="BA33" s="110">
        <f t="shared" si="33"/>
        <v>100</v>
      </c>
      <c r="BB33" s="97"/>
      <c r="BC33" s="177"/>
      <c r="BD33" s="91"/>
    </row>
    <row r="34" spans="2:56" ht="17.100000000000001" customHeight="1">
      <c r="B34" s="144"/>
      <c r="C34" s="142" t="s">
        <v>23</v>
      </c>
      <c r="D34" s="110">
        <f t="shared" ref="D34:E34" si="34">ROUND(D30/D32*100,0)</f>
        <v>101</v>
      </c>
      <c r="E34" s="110">
        <f t="shared" si="34"/>
        <v>101</v>
      </c>
      <c r="F34" s="110">
        <f t="shared" ref="F34" si="35">ROUND(F30/F32*100,0)</f>
        <v>100</v>
      </c>
      <c r="G34" s="97"/>
      <c r="I34" s="158"/>
      <c r="J34" s="185" t="s">
        <v>28</v>
      </c>
      <c r="K34" s="185" t="s">
        <v>29</v>
      </c>
      <c r="L34" s="185" t="s">
        <v>30</v>
      </c>
      <c r="M34" s="185" t="s">
        <v>31</v>
      </c>
      <c r="N34" s="185" t="s">
        <v>32</v>
      </c>
      <c r="O34" s="185" t="s">
        <v>33</v>
      </c>
      <c r="P34" s="185" t="s">
        <v>34</v>
      </c>
      <c r="Q34" s="185" t="s">
        <v>35</v>
      </c>
      <c r="R34" s="185" t="s">
        <v>36</v>
      </c>
      <c r="S34" s="162" t="s">
        <v>37</v>
      </c>
      <c r="T34" s="159" t="s">
        <v>38</v>
      </c>
      <c r="U34" s="159" t="s">
        <v>39</v>
      </c>
      <c r="V34" s="165"/>
      <c r="W34" s="166"/>
      <c r="X34" s="158"/>
      <c r="Y34" s="186" t="s">
        <v>40</v>
      </c>
      <c r="Z34" s="187" t="s">
        <v>41</v>
      </c>
      <c r="AA34" s="187" t="s">
        <v>42</v>
      </c>
      <c r="AB34" s="187" t="s">
        <v>43</v>
      </c>
      <c r="AC34" s="187" t="s">
        <v>44</v>
      </c>
      <c r="AD34" s="187" t="s">
        <v>45</v>
      </c>
      <c r="AE34" s="187" t="s">
        <v>46</v>
      </c>
      <c r="AF34" s="187" t="s">
        <v>127</v>
      </c>
      <c r="AG34" s="187" t="s">
        <v>48</v>
      </c>
      <c r="AH34" s="187" t="s">
        <v>49</v>
      </c>
      <c r="AI34" s="187" t="s">
        <v>50</v>
      </c>
      <c r="AJ34" s="187" t="s">
        <v>51</v>
      </c>
      <c r="AK34" s="187" t="s">
        <v>52</v>
      </c>
      <c r="AL34" s="176"/>
      <c r="AM34" s="87"/>
      <c r="AN34" s="181" t="s">
        <v>17</v>
      </c>
      <c r="AO34" s="76">
        <f t="shared" ref="AO34:BA34" si="36">IFERROR(ROUND(AVERAGE(AO4,AO9,AO14,AO19,AO24,AO29),1),"")</f>
        <v>22.2</v>
      </c>
      <c r="AP34" s="76">
        <f t="shared" si="36"/>
        <v>28.1</v>
      </c>
      <c r="AQ34" s="76">
        <f t="shared" si="36"/>
        <v>33.4</v>
      </c>
      <c r="AR34" s="76">
        <f t="shared" si="36"/>
        <v>37.4</v>
      </c>
      <c r="AS34" s="76">
        <f t="shared" si="36"/>
        <v>42.1</v>
      </c>
      <c r="AT34" s="76">
        <f t="shared" si="36"/>
        <v>47.8</v>
      </c>
      <c r="AU34" s="76">
        <f t="shared" si="36"/>
        <v>56.9</v>
      </c>
      <c r="AV34" s="76">
        <f t="shared" si="36"/>
        <v>67.400000000000006</v>
      </c>
      <c r="AW34" s="76">
        <f t="shared" si="36"/>
        <v>75.8</v>
      </c>
      <c r="AX34" s="76">
        <f t="shared" si="36"/>
        <v>83.3</v>
      </c>
      <c r="AY34" s="76">
        <f t="shared" si="36"/>
        <v>89.8</v>
      </c>
      <c r="AZ34" s="76">
        <f t="shared" si="36"/>
        <v>95</v>
      </c>
      <c r="BA34" s="76">
        <f t="shared" si="36"/>
        <v>100.2</v>
      </c>
      <c r="BB34" s="179">
        <v>44662</v>
      </c>
      <c r="BC34" s="152"/>
      <c r="BD34" s="91"/>
    </row>
    <row r="35" spans="2:56" ht="17.100000000000001" customHeight="1">
      <c r="B35" s="87"/>
      <c r="C35" s="181" t="s">
        <v>17</v>
      </c>
      <c r="D35" s="76">
        <f t="shared" ref="D35:F35" si="37">IFERROR(ROUND(AVERAGE(D5,D10,D15,D20,D25,D30),1),"")</f>
        <v>89.8</v>
      </c>
      <c r="E35" s="76">
        <f t="shared" si="37"/>
        <v>95</v>
      </c>
      <c r="F35" s="76">
        <f t="shared" si="37"/>
        <v>100.2</v>
      </c>
      <c r="G35" s="311">
        <v>44662</v>
      </c>
      <c r="I35" s="160"/>
      <c r="J35" s="188" t="s">
        <v>53</v>
      </c>
      <c r="K35" s="188" t="s">
        <v>54</v>
      </c>
      <c r="L35" s="188" t="s">
        <v>55</v>
      </c>
      <c r="M35" s="188" t="s">
        <v>56</v>
      </c>
      <c r="N35" s="188" t="s">
        <v>47</v>
      </c>
      <c r="O35" s="188" t="s">
        <v>57</v>
      </c>
      <c r="P35" s="188" t="s">
        <v>58</v>
      </c>
      <c r="Q35" s="188" t="s">
        <v>59</v>
      </c>
      <c r="R35" s="188" t="s">
        <v>60</v>
      </c>
      <c r="S35" s="188" t="s">
        <v>61</v>
      </c>
      <c r="T35" s="188" t="s">
        <v>62</v>
      </c>
      <c r="U35" s="188" t="s">
        <v>63</v>
      </c>
      <c r="V35" s="167"/>
      <c r="W35" s="168"/>
      <c r="X35" s="160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169"/>
      <c r="AM35" s="87"/>
      <c r="AN35" s="182" t="s">
        <v>19</v>
      </c>
      <c r="AO35" s="76">
        <f t="shared" ref="AO35:BA35" si="38">ROUND(AVERAGE(AO5,AO10,AO15,AO20,AO25,AO30),1)</f>
        <v>23.6</v>
      </c>
      <c r="AP35" s="76">
        <f t="shared" si="38"/>
        <v>29.1</v>
      </c>
      <c r="AQ35" s="76">
        <f t="shared" si="38"/>
        <v>33</v>
      </c>
      <c r="AR35" s="76">
        <f t="shared" si="38"/>
        <v>37.299999999999997</v>
      </c>
      <c r="AS35" s="76">
        <f t="shared" si="38"/>
        <v>42</v>
      </c>
      <c r="AT35" s="76">
        <f t="shared" si="38"/>
        <v>49.9</v>
      </c>
      <c r="AU35" s="76">
        <f t="shared" si="38"/>
        <v>59.5</v>
      </c>
      <c r="AV35" s="76">
        <f t="shared" si="38"/>
        <v>67.599999999999994</v>
      </c>
      <c r="AW35" s="76">
        <f t="shared" si="38"/>
        <v>76.2</v>
      </c>
      <c r="AX35" s="76">
        <f t="shared" si="38"/>
        <v>82.8</v>
      </c>
      <c r="AY35" s="76">
        <f t="shared" si="38"/>
        <v>89.6</v>
      </c>
      <c r="AZ35" s="76">
        <f t="shared" si="38"/>
        <v>93.3</v>
      </c>
      <c r="BA35" s="76">
        <f t="shared" si="38"/>
        <v>98.2</v>
      </c>
      <c r="BB35" s="277">
        <v>43924</v>
      </c>
      <c r="BC35" s="152"/>
      <c r="BD35" s="91"/>
    </row>
    <row r="36" spans="2:56" ht="17.100000000000001" customHeight="1">
      <c r="B36" s="87"/>
      <c r="C36" s="182" t="s">
        <v>19</v>
      </c>
      <c r="D36" s="76">
        <f t="shared" ref="D36:E36" si="39">ROUND(AVERAGE(D6,D11,D16,D21,D26,D31),1)</f>
        <v>89.6</v>
      </c>
      <c r="E36" s="76">
        <f t="shared" si="39"/>
        <v>93.3</v>
      </c>
      <c r="F36" s="76">
        <f t="shared" ref="F36" si="40">ROUND(AVERAGE(F6,F11,F16,F21,F26,F31),1)</f>
        <v>98.2</v>
      </c>
      <c r="G36" s="301">
        <v>44288</v>
      </c>
      <c r="I36" s="189" t="s">
        <v>64</v>
      </c>
      <c r="J36" s="101">
        <f>ROUND(Z36-Y36,1)</f>
        <v>5.9</v>
      </c>
      <c r="K36" s="101">
        <f t="shared" ref="K36:U38" si="41">AA36-Z36</f>
        <v>5.2999999999999972</v>
      </c>
      <c r="L36" s="101">
        <f t="shared" si="41"/>
        <v>4</v>
      </c>
      <c r="M36" s="101">
        <f>AC36-AB36</f>
        <v>4.7000000000000028</v>
      </c>
      <c r="N36" s="101">
        <f t="shared" si="41"/>
        <v>5.6999999999999957</v>
      </c>
      <c r="O36" s="101">
        <f t="shared" si="41"/>
        <v>9.1000000000000014</v>
      </c>
      <c r="P36" s="101">
        <f t="shared" si="41"/>
        <v>10.500000000000007</v>
      </c>
      <c r="Q36" s="101">
        <f t="shared" si="41"/>
        <v>8.3999999999999915</v>
      </c>
      <c r="R36" s="101">
        <f t="shared" si="41"/>
        <v>7.5</v>
      </c>
      <c r="S36" s="101">
        <f t="shared" si="41"/>
        <v>6.5</v>
      </c>
      <c r="T36" s="101">
        <f t="shared" si="41"/>
        <v>5.2000000000000028</v>
      </c>
      <c r="U36" s="101">
        <f t="shared" si="41"/>
        <v>5.2000000000000028</v>
      </c>
      <c r="V36" s="169"/>
      <c r="W36" s="170"/>
      <c r="X36" s="189" t="s">
        <v>64</v>
      </c>
      <c r="Y36" s="101">
        <f t="shared" ref="Y36:AB38" si="42">AO34</f>
        <v>22.2</v>
      </c>
      <c r="Z36" s="101">
        <f t="shared" si="42"/>
        <v>28.1</v>
      </c>
      <c r="AA36" s="101">
        <f t="shared" si="42"/>
        <v>33.4</v>
      </c>
      <c r="AB36" s="101">
        <f t="shared" si="42"/>
        <v>37.4</v>
      </c>
      <c r="AC36" s="101">
        <f t="shared" ref="AC36:AJ38" si="43">AS34</f>
        <v>42.1</v>
      </c>
      <c r="AD36" s="101">
        <f t="shared" si="43"/>
        <v>47.8</v>
      </c>
      <c r="AE36" s="101">
        <f t="shared" si="43"/>
        <v>56.9</v>
      </c>
      <c r="AF36" s="101">
        <f t="shared" si="43"/>
        <v>67.400000000000006</v>
      </c>
      <c r="AG36" s="101">
        <f t="shared" si="43"/>
        <v>75.8</v>
      </c>
      <c r="AH36" s="101">
        <f t="shared" si="43"/>
        <v>83.3</v>
      </c>
      <c r="AI36" s="101">
        <f t="shared" si="43"/>
        <v>89.8</v>
      </c>
      <c r="AJ36" s="101">
        <f t="shared" si="43"/>
        <v>95</v>
      </c>
      <c r="AK36" s="101">
        <f>BA34</f>
        <v>100.2</v>
      </c>
      <c r="AL36" s="169"/>
      <c r="AM36" s="87" t="s">
        <v>65</v>
      </c>
      <c r="AN36" s="184" t="s">
        <v>21</v>
      </c>
      <c r="AO36" s="178">
        <f t="shared" ref="AO36:BA36" si="44">ROUND(AVERAGE(AO6,AO11,AO16,AO21,AO26,AO31),1)</f>
        <v>20.6</v>
      </c>
      <c r="AP36" s="178">
        <f t="shared" si="44"/>
        <v>26.9</v>
      </c>
      <c r="AQ36" s="178">
        <f t="shared" si="44"/>
        <v>31.7</v>
      </c>
      <c r="AR36" s="178">
        <f t="shared" si="44"/>
        <v>35.6</v>
      </c>
      <c r="AS36" s="178">
        <f t="shared" si="44"/>
        <v>40.1</v>
      </c>
      <c r="AT36" s="178">
        <f t="shared" si="44"/>
        <v>47.1</v>
      </c>
      <c r="AU36" s="178">
        <f t="shared" si="44"/>
        <v>56.1</v>
      </c>
      <c r="AV36" s="178">
        <f t="shared" si="44"/>
        <v>64.900000000000006</v>
      </c>
      <c r="AW36" s="178">
        <f t="shared" si="44"/>
        <v>73.3</v>
      </c>
      <c r="AX36" s="178">
        <f t="shared" si="44"/>
        <v>80.400000000000006</v>
      </c>
      <c r="AY36" s="178">
        <f t="shared" si="44"/>
        <v>87</v>
      </c>
      <c r="AZ36" s="178">
        <f t="shared" si="44"/>
        <v>91.7</v>
      </c>
      <c r="BA36" s="178">
        <f t="shared" si="44"/>
        <v>96.6</v>
      </c>
      <c r="BB36" s="95">
        <v>43936</v>
      </c>
      <c r="BC36" s="177"/>
      <c r="BD36" s="91"/>
    </row>
    <row r="37" spans="2:56" ht="17.100000000000001" customHeight="1">
      <c r="B37" s="87" t="s">
        <v>65</v>
      </c>
      <c r="C37" s="184" t="s">
        <v>21</v>
      </c>
      <c r="D37" s="178">
        <f t="shared" ref="D37:E37" si="45">ROUND(AVERAGE(D7,D12,D17,D22,D27,D32),1)</f>
        <v>87</v>
      </c>
      <c r="E37" s="178">
        <f t="shared" si="45"/>
        <v>91.7</v>
      </c>
      <c r="F37" s="178">
        <f t="shared" ref="F37" si="46">ROUND(AVERAGE(F7,F12,F17,F22,F27,F32),1)</f>
        <v>96.6</v>
      </c>
      <c r="G37" s="95">
        <v>43936</v>
      </c>
      <c r="I37" s="189" t="s">
        <v>66</v>
      </c>
      <c r="J37" s="101">
        <f>ROUND(Z37-Y37,1)</f>
        <v>5.5</v>
      </c>
      <c r="K37" s="101">
        <f t="shared" si="41"/>
        <v>3.8999999999999986</v>
      </c>
      <c r="L37" s="101">
        <f t="shared" si="41"/>
        <v>4.2999999999999972</v>
      </c>
      <c r="M37" s="101">
        <f>AC37-AB37</f>
        <v>4.7000000000000028</v>
      </c>
      <c r="N37" s="101">
        <f t="shared" si="41"/>
        <v>7.8999999999999986</v>
      </c>
      <c r="O37" s="101">
        <f t="shared" si="41"/>
        <v>9.6000000000000014</v>
      </c>
      <c r="P37" s="101">
        <f t="shared" si="41"/>
        <v>8.0999999999999943</v>
      </c>
      <c r="Q37" s="101">
        <f t="shared" si="41"/>
        <v>8.6000000000000085</v>
      </c>
      <c r="R37" s="101">
        <f t="shared" si="41"/>
        <v>6.5999999999999943</v>
      </c>
      <c r="S37" s="101">
        <f t="shared" si="41"/>
        <v>6.7999999999999972</v>
      </c>
      <c r="T37" s="101">
        <f t="shared" si="41"/>
        <v>3.7000000000000028</v>
      </c>
      <c r="U37" s="101">
        <f t="shared" si="41"/>
        <v>4.9000000000000057</v>
      </c>
      <c r="V37" s="169"/>
      <c r="W37" s="170"/>
      <c r="X37" s="189" t="s">
        <v>66</v>
      </c>
      <c r="Y37" s="101">
        <f t="shared" si="42"/>
        <v>23.6</v>
      </c>
      <c r="Z37" s="101">
        <f t="shared" si="42"/>
        <v>29.1</v>
      </c>
      <c r="AA37" s="101">
        <f t="shared" si="42"/>
        <v>33</v>
      </c>
      <c r="AB37" s="101">
        <f t="shared" si="42"/>
        <v>37.299999999999997</v>
      </c>
      <c r="AC37" s="101">
        <f t="shared" si="43"/>
        <v>42</v>
      </c>
      <c r="AD37" s="101">
        <f t="shared" si="43"/>
        <v>49.9</v>
      </c>
      <c r="AE37" s="101">
        <f t="shared" si="43"/>
        <v>59.5</v>
      </c>
      <c r="AF37" s="101">
        <f t="shared" si="43"/>
        <v>67.599999999999994</v>
      </c>
      <c r="AG37" s="101">
        <f t="shared" si="43"/>
        <v>76.2</v>
      </c>
      <c r="AH37" s="101">
        <f t="shared" si="43"/>
        <v>82.8</v>
      </c>
      <c r="AI37" s="101">
        <f t="shared" si="43"/>
        <v>89.6</v>
      </c>
      <c r="AJ37" s="101">
        <f t="shared" si="43"/>
        <v>93.3</v>
      </c>
      <c r="AK37" s="101">
        <f>BA35</f>
        <v>98.2</v>
      </c>
      <c r="AL37" s="169"/>
      <c r="AM37" s="87"/>
      <c r="AN37" s="149" t="s">
        <v>22</v>
      </c>
      <c r="AO37" s="261">
        <f t="shared" ref="AO37:BA37" si="47">IFERROR(ROUND(AO34/AO35*100,0),"")</f>
        <v>94</v>
      </c>
      <c r="AP37" s="261">
        <f t="shared" si="47"/>
        <v>97</v>
      </c>
      <c r="AQ37" s="261">
        <f t="shared" si="47"/>
        <v>101</v>
      </c>
      <c r="AR37" s="261">
        <f t="shared" si="47"/>
        <v>100</v>
      </c>
      <c r="AS37" s="261">
        <f t="shared" si="47"/>
        <v>100</v>
      </c>
      <c r="AT37" s="261">
        <f t="shared" si="47"/>
        <v>96</v>
      </c>
      <c r="AU37" s="261">
        <f t="shared" si="47"/>
        <v>96</v>
      </c>
      <c r="AV37" s="261">
        <f t="shared" si="47"/>
        <v>100</v>
      </c>
      <c r="AW37" s="261">
        <f t="shared" si="47"/>
        <v>99</v>
      </c>
      <c r="AX37" s="261">
        <f t="shared" si="47"/>
        <v>101</v>
      </c>
      <c r="AY37" s="261">
        <f t="shared" si="47"/>
        <v>100</v>
      </c>
      <c r="AZ37" s="261">
        <f t="shared" si="47"/>
        <v>102</v>
      </c>
      <c r="BA37" s="261">
        <f t="shared" si="47"/>
        <v>102</v>
      </c>
      <c r="BB37" s="96"/>
      <c r="BC37" s="177"/>
      <c r="BD37" s="91"/>
    </row>
    <row r="38" spans="2:56" ht="17.100000000000001" customHeight="1">
      <c r="B38" s="87"/>
      <c r="C38" s="149" t="s">
        <v>22</v>
      </c>
      <c r="D38" s="261">
        <f t="shared" ref="D38:F38" si="48">IFERROR(ROUND(D35/D36*100,0),"")</f>
        <v>100</v>
      </c>
      <c r="E38" s="261">
        <f t="shared" si="48"/>
        <v>102</v>
      </c>
      <c r="F38" s="261">
        <f t="shared" si="48"/>
        <v>102</v>
      </c>
      <c r="G38" s="96"/>
      <c r="I38" s="189" t="s">
        <v>67</v>
      </c>
      <c r="J38" s="101">
        <f>Z38-Y38</f>
        <v>6.2999999999999972</v>
      </c>
      <c r="K38" s="101">
        <f t="shared" si="41"/>
        <v>4.8000000000000007</v>
      </c>
      <c r="L38" s="101">
        <f t="shared" si="41"/>
        <v>3.9000000000000021</v>
      </c>
      <c r="M38" s="101">
        <f t="shared" si="41"/>
        <v>4.5</v>
      </c>
      <c r="N38" s="101">
        <f t="shared" si="41"/>
        <v>7</v>
      </c>
      <c r="O38" s="101">
        <f t="shared" si="41"/>
        <v>9</v>
      </c>
      <c r="P38" s="101">
        <f t="shared" si="41"/>
        <v>8.8000000000000043</v>
      </c>
      <c r="Q38" s="101">
        <f t="shared" si="41"/>
        <v>8.3999999999999915</v>
      </c>
      <c r="R38" s="101">
        <f t="shared" si="41"/>
        <v>7.1000000000000085</v>
      </c>
      <c r="S38" s="101">
        <f t="shared" si="41"/>
        <v>6.5999999999999943</v>
      </c>
      <c r="T38" s="101">
        <f t="shared" si="41"/>
        <v>4.7000000000000028</v>
      </c>
      <c r="U38" s="101">
        <f t="shared" si="41"/>
        <v>4.8999999999999915</v>
      </c>
      <c r="V38" s="169"/>
      <c r="W38" s="171"/>
      <c r="X38" s="189" t="s">
        <v>67</v>
      </c>
      <c r="Y38" s="101">
        <f t="shared" si="42"/>
        <v>20.6</v>
      </c>
      <c r="Z38" s="101">
        <f t="shared" si="42"/>
        <v>26.9</v>
      </c>
      <c r="AA38" s="101">
        <f t="shared" si="42"/>
        <v>31.7</v>
      </c>
      <c r="AB38" s="101">
        <f t="shared" si="42"/>
        <v>35.6</v>
      </c>
      <c r="AC38" s="101">
        <f t="shared" si="43"/>
        <v>40.1</v>
      </c>
      <c r="AD38" s="101">
        <f t="shared" si="43"/>
        <v>47.1</v>
      </c>
      <c r="AE38" s="101">
        <f t="shared" si="43"/>
        <v>56.1</v>
      </c>
      <c r="AF38" s="101">
        <f t="shared" si="43"/>
        <v>64.900000000000006</v>
      </c>
      <c r="AG38" s="101">
        <f t="shared" si="43"/>
        <v>73.3</v>
      </c>
      <c r="AH38" s="101">
        <f t="shared" si="43"/>
        <v>80.400000000000006</v>
      </c>
      <c r="AI38" s="101">
        <f t="shared" si="43"/>
        <v>87</v>
      </c>
      <c r="AJ38" s="101">
        <f t="shared" si="43"/>
        <v>91.7</v>
      </c>
      <c r="AK38" s="101">
        <f>BA36</f>
        <v>96.6</v>
      </c>
      <c r="AL38" s="172"/>
      <c r="AM38" s="144"/>
      <c r="AN38" s="150" t="s">
        <v>23</v>
      </c>
      <c r="AO38" s="110">
        <f t="shared" ref="AO38:BA38" si="49">IFERROR(ROUND(AO34/AO36*100,0),"")</f>
        <v>108</v>
      </c>
      <c r="AP38" s="110">
        <f t="shared" si="49"/>
        <v>104</v>
      </c>
      <c r="AQ38" s="110">
        <f t="shared" si="49"/>
        <v>105</v>
      </c>
      <c r="AR38" s="110">
        <f t="shared" si="49"/>
        <v>105</v>
      </c>
      <c r="AS38" s="110">
        <f t="shared" si="49"/>
        <v>105</v>
      </c>
      <c r="AT38" s="110">
        <f t="shared" si="49"/>
        <v>101</v>
      </c>
      <c r="AU38" s="110">
        <f t="shared" si="49"/>
        <v>101</v>
      </c>
      <c r="AV38" s="110">
        <f t="shared" si="49"/>
        <v>104</v>
      </c>
      <c r="AW38" s="110">
        <f t="shared" si="49"/>
        <v>103</v>
      </c>
      <c r="AX38" s="110">
        <f t="shared" si="49"/>
        <v>104</v>
      </c>
      <c r="AY38" s="110">
        <f t="shared" si="49"/>
        <v>103</v>
      </c>
      <c r="AZ38" s="110">
        <f t="shared" si="49"/>
        <v>104</v>
      </c>
      <c r="BA38" s="110">
        <f t="shared" si="49"/>
        <v>104</v>
      </c>
      <c r="BB38" s="97"/>
      <c r="BC38" s="177"/>
      <c r="BD38" s="91"/>
    </row>
    <row r="39" spans="2:56" ht="17.100000000000001" customHeight="1">
      <c r="B39" s="144"/>
      <c r="C39" s="150" t="s">
        <v>23</v>
      </c>
      <c r="D39" s="110">
        <f t="shared" ref="D39:E39" si="50">IFERROR(ROUND(D35/D37*100,0),"")</f>
        <v>103</v>
      </c>
      <c r="E39" s="110">
        <f t="shared" si="50"/>
        <v>104</v>
      </c>
      <c r="F39" s="110">
        <f t="shared" ref="F39" si="51">IFERROR(ROUND(F35/F37*100,0),"")</f>
        <v>104</v>
      </c>
      <c r="G39" s="97"/>
      <c r="I39" s="161" t="s">
        <v>68</v>
      </c>
      <c r="J39" s="105">
        <f t="shared" ref="J39:U39" si="52">J36/J37*100</f>
        <v>107.27272727272728</v>
      </c>
      <c r="K39" s="105">
        <f t="shared" si="52"/>
        <v>135.89743589743588</v>
      </c>
      <c r="L39" s="105">
        <f>L36/L37*100</f>
        <v>93.023255813953554</v>
      </c>
      <c r="M39" s="105">
        <f>M36/M37*100</f>
        <v>100</v>
      </c>
      <c r="N39" s="105">
        <f>N36/N37*100</f>
        <v>72.15189873417718</v>
      </c>
      <c r="O39" s="105">
        <f t="shared" si="52"/>
        <v>94.791666666666657</v>
      </c>
      <c r="P39" s="105">
        <f t="shared" si="52"/>
        <v>129.62962962962982</v>
      </c>
      <c r="Q39" s="105">
        <f t="shared" si="52"/>
        <v>97.674418604650967</v>
      </c>
      <c r="R39" s="105">
        <f t="shared" si="52"/>
        <v>113.63636363636374</v>
      </c>
      <c r="S39" s="105">
        <f t="shared" si="52"/>
        <v>95.58823529411768</v>
      </c>
      <c r="T39" s="105">
        <f t="shared" si="52"/>
        <v>140.54054054054049</v>
      </c>
      <c r="U39" s="105">
        <f t="shared" si="52"/>
        <v>106.12244897959178</v>
      </c>
      <c r="V39" s="172"/>
      <c r="W39" s="171"/>
      <c r="X39" s="161" t="s">
        <v>68</v>
      </c>
      <c r="Y39" s="105">
        <f t="shared" ref="Y39:AK39" si="53">Y36/Y37*100</f>
        <v>94.067796610169481</v>
      </c>
      <c r="Z39" s="105">
        <f t="shared" si="53"/>
        <v>96.56357388316151</v>
      </c>
      <c r="AA39" s="105">
        <f t="shared" si="53"/>
        <v>101.2121212121212</v>
      </c>
      <c r="AB39" s="105">
        <f t="shared" si="53"/>
        <v>100.26809651474531</v>
      </c>
      <c r="AC39" s="105">
        <f t="shared" si="53"/>
        <v>100.23809523809524</v>
      </c>
      <c r="AD39" s="105">
        <f t="shared" si="53"/>
        <v>95.791583166332657</v>
      </c>
      <c r="AE39" s="105">
        <f t="shared" si="53"/>
        <v>95.630252100840323</v>
      </c>
      <c r="AF39" s="105">
        <f t="shared" si="53"/>
        <v>99.704142011834335</v>
      </c>
      <c r="AG39" s="105">
        <f t="shared" si="53"/>
        <v>99.475065616797892</v>
      </c>
      <c r="AH39" s="105">
        <f t="shared" si="53"/>
        <v>100.60386473429952</v>
      </c>
      <c r="AI39" s="105">
        <f t="shared" si="53"/>
        <v>100.22321428571428</v>
      </c>
      <c r="AJ39" s="105">
        <f t="shared" si="53"/>
        <v>101.82207931404072</v>
      </c>
      <c r="AK39" s="105">
        <f t="shared" si="53"/>
        <v>102.03665987780042</v>
      </c>
      <c r="AL39" s="172"/>
      <c r="AM39" s="177"/>
      <c r="BB39" s="91"/>
      <c r="BC39" s="177"/>
      <c r="BD39" s="91"/>
    </row>
    <row r="40" spans="2:56" ht="15" customHeight="1">
      <c r="I40" s="161" t="s">
        <v>69</v>
      </c>
      <c r="J40" s="105">
        <f t="shared" ref="J40:U40" si="54">J36/J38*100</f>
        <v>93.650793650793702</v>
      </c>
      <c r="K40" s="105">
        <f t="shared" si="54"/>
        <v>110.41666666666659</v>
      </c>
      <c r="L40" s="105">
        <f>L36/L38*100</f>
        <v>102.56410256410251</v>
      </c>
      <c r="M40" s="105">
        <f>M36/M38*100</f>
        <v>104.44444444444451</v>
      </c>
      <c r="N40" s="105">
        <f>N36/N38*100</f>
        <v>81.428571428571374</v>
      </c>
      <c r="O40" s="105">
        <f t="shared" si="54"/>
        <v>101.11111111111113</v>
      </c>
      <c r="P40" s="105">
        <f t="shared" si="54"/>
        <v>119.31818181818184</v>
      </c>
      <c r="Q40" s="105">
        <f t="shared" si="54"/>
        <v>100</v>
      </c>
      <c r="R40" s="105">
        <f t="shared" si="54"/>
        <v>105.63380281690129</v>
      </c>
      <c r="S40" s="105">
        <f t="shared" si="54"/>
        <v>98.48484848484857</v>
      </c>
      <c r="T40" s="105">
        <f t="shared" si="54"/>
        <v>110.63829787234043</v>
      </c>
      <c r="U40" s="105">
        <f t="shared" si="54"/>
        <v>106.12244897959209</v>
      </c>
      <c r="V40" s="173"/>
      <c r="X40" s="161" t="s">
        <v>69</v>
      </c>
      <c r="Y40" s="105">
        <f t="shared" ref="Y40:AK40" si="55">Y36/Y38*100</f>
        <v>107.76699029126213</v>
      </c>
      <c r="Z40" s="105">
        <f t="shared" si="55"/>
        <v>104.46096654275094</v>
      </c>
      <c r="AA40" s="105">
        <f t="shared" si="55"/>
        <v>105.36277602523658</v>
      </c>
      <c r="AB40" s="105">
        <f t="shared" si="55"/>
        <v>105.0561797752809</v>
      </c>
      <c r="AC40" s="105">
        <f t="shared" si="55"/>
        <v>104.98753117206982</v>
      </c>
      <c r="AD40" s="105">
        <f t="shared" si="55"/>
        <v>101.48619957537154</v>
      </c>
      <c r="AE40" s="105">
        <f t="shared" si="55"/>
        <v>101.42602495543672</v>
      </c>
      <c r="AF40" s="105">
        <f t="shared" si="55"/>
        <v>103.85208012326656</v>
      </c>
      <c r="AG40" s="105">
        <f t="shared" si="55"/>
        <v>103.41064120054571</v>
      </c>
      <c r="AH40" s="105">
        <f t="shared" si="55"/>
        <v>103.60696517412936</v>
      </c>
      <c r="AI40" s="105">
        <f t="shared" si="55"/>
        <v>103.21839080459769</v>
      </c>
      <c r="AJ40" s="105">
        <f t="shared" si="55"/>
        <v>103.59869138495092</v>
      </c>
      <c r="AK40" s="105">
        <f t="shared" si="55"/>
        <v>103.72670807453417</v>
      </c>
      <c r="AM40" s="177"/>
      <c r="AN40" s="14" t="s">
        <v>113</v>
      </c>
      <c r="AO40" s="240" t="s">
        <v>122</v>
      </c>
      <c r="AP40" s="237">
        <f t="shared" ref="AP40:AZ40" si="56">(AP34-AP35)/(J37/10)</f>
        <v>-1.8181818181818181</v>
      </c>
      <c r="AQ40" s="237">
        <f t="shared" si="56"/>
        <v>1.0256410256410224</v>
      </c>
      <c r="AR40" s="237">
        <f t="shared" si="56"/>
        <v>0.23255813953488719</v>
      </c>
      <c r="AS40" s="237">
        <f t="shared" si="56"/>
        <v>0.2127659574468114</v>
      </c>
      <c r="AT40" s="237">
        <f t="shared" si="56"/>
        <v>-2.6582278481012684</v>
      </c>
      <c r="AU40" s="237">
        <f t="shared" si="56"/>
        <v>-2.7083333333333344</v>
      </c>
      <c r="AV40" s="237">
        <f t="shared" si="56"/>
        <v>-0.24691358024689974</v>
      </c>
      <c r="AW40" s="237">
        <f t="shared" si="56"/>
        <v>-0.4651162790697736</v>
      </c>
      <c r="AX40" s="237">
        <f t="shared" si="56"/>
        <v>0.75757575757575812</v>
      </c>
      <c r="AY40" s="237">
        <f t="shared" si="56"/>
        <v>0.29411764705882781</v>
      </c>
      <c r="AZ40" s="237">
        <f t="shared" si="56"/>
        <v>4.5945945945945992</v>
      </c>
      <c r="BA40" s="237">
        <f>(BA34-BA35)/(U37/10)</f>
        <v>4.0816326530612201</v>
      </c>
      <c r="BB40" s="91"/>
      <c r="BC40" s="177"/>
      <c r="BD40" s="91"/>
    </row>
    <row r="41" spans="2:56" ht="18" customHeight="1">
      <c r="B41" s="190" t="s">
        <v>141</v>
      </c>
      <c r="AH41" s="136"/>
      <c r="AN41" s="14" t="s">
        <v>114</v>
      </c>
      <c r="AO41" s="240" t="s">
        <v>122</v>
      </c>
      <c r="AP41" s="237">
        <f t="shared" ref="AP41:AZ41" si="57">(AP34-AP36)/(J38/10)</f>
        <v>1.9047619047619102</v>
      </c>
      <c r="AQ41" s="237">
        <f t="shared" si="57"/>
        <v>3.5416666666666643</v>
      </c>
      <c r="AR41" s="237">
        <f t="shared" si="57"/>
        <v>4.6153846153846052</v>
      </c>
      <c r="AS41" s="237">
        <f t="shared" si="57"/>
        <v>4.4444444444444446</v>
      </c>
      <c r="AT41" s="237">
        <f t="shared" si="57"/>
        <v>0.999999999999994</v>
      </c>
      <c r="AU41" s="237">
        <f t="shared" si="57"/>
        <v>0.88888888888888573</v>
      </c>
      <c r="AV41" s="237">
        <f t="shared" si="57"/>
        <v>2.8409090909090895</v>
      </c>
      <c r="AW41" s="237">
        <f t="shared" si="57"/>
        <v>2.9761904761904789</v>
      </c>
      <c r="AX41" s="237">
        <f t="shared" si="57"/>
        <v>4.0845070422535041</v>
      </c>
      <c r="AY41" s="237">
        <f t="shared" si="57"/>
        <v>4.2424242424242413</v>
      </c>
      <c r="AZ41" s="237">
        <f t="shared" si="57"/>
        <v>7.0212765957446699</v>
      </c>
      <c r="BA41" s="237">
        <f>(BA34-BA36)/(U38/10)</f>
        <v>7.3469387755102344</v>
      </c>
      <c r="BB41" s="91"/>
      <c r="BC41" s="177"/>
      <c r="BD41" s="91"/>
    </row>
    <row r="42" spans="2:56" ht="18" customHeight="1">
      <c r="B42" s="319" t="s">
        <v>164</v>
      </c>
      <c r="C42" s="319"/>
      <c r="D42" s="319"/>
      <c r="E42" s="319" t="s">
        <v>167</v>
      </c>
      <c r="F42" s="319"/>
      <c r="G42" s="319"/>
      <c r="L42" s="126" t="s">
        <v>172</v>
      </c>
      <c r="M42" s="126"/>
      <c r="N42" s="126"/>
      <c r="O42" s="126"/>
      <c r="P42" s="106"/>
      <c r="Q42" s="106"/>
      <c r="AB42" s="136"/>
      <c r="AH42" s="80">
        <v>0</v>
      </c>
      <c r="AI42" s="80">
        <v>0</v>
      </c>
      <c r="AJ42" s="80">
        <v>0</v>
      </c>
      <c r="AK42" s="80">
        <v>0</v>
      </c>
      <c r="AM42" s="80">
        <v>0</v>
      </c>
      <c r="AT42" s="246"/>
      <c r="AV42" s="246"/>
      <c r="AW42" s="246"/>
      <c r="BB42" s="91"/>
      <c r="BC42" s="177"/>
      <c r="BD42" s="91"/>
    </row>
    <row r="43" spans="2:56" ht="18" customHeight="1">
      <c r="B43" s="319" t="s">
        <v>165</v>
      </c>
      <c r="C43" s="319"/>
      <c r="D43" s="319"/>
      <c r="E43" s="319" t="s">
        <v>168</v>
      </c>
      <c r="F43" s="319"/>
      <c r="G43" s="319"/>
      <c r="L43" s="107"/>
      <c r="M43" s="107"/>
      <c r="N43" s="107"/>
      <c r="O43" s="107"/>
      <c r="Z43" s="247"/>
      <c r="AJ43" s="136"/>
      <c r="AT43" s="246"/>
      <c r="BB43" s="91"/>
      <c r="BC43" s="177"/>
      <c r="BD43" s="91"/>
    </row>
    <row r="44" spans="2:56" ht="18" customHeight="1">
      <c r="B44" s="319" t="s">
        <v>166</v>
      </c>
      <c r="C44" s="319"/>
      <c r="D44" s="319"/>
      <c r="E44" s="319" t="s">
        <v>169</v>
      </c>
      <c r="F44" s="319"/>
      <c r="G44" s="319"/>
      <c r="K44" s="136"/>
      <c r="L44" s="218" t="s">
        <v>69</v>
      </c>
      <c r="M44" s="218"/>
      <c r="N44" s="218"/>
      <c r="O44" s="218"/>
      <c r="P44" s="106"/>
      <c r="Q44" s="106"/>
      <c r="AJ44" s="136"/>
      <c r="BB44" s="91"/>
      <c r="BC44" s="177"/>
      <c r="BD44" s="91"/>
    </row>
    <row r="45" spans="2:56" ht="18" customHeight="1">
      <c r="B45" s="293"/>
      <c r="C45" s="293"/>
      <c r="D45" s="293"/>
      <c r="E45" s="293"/>
      <c r="F45" s="293"/>
      <c r="G45" s="293"/>
      <c r="K45" s="136"/>
      <c r="L45" s="217"/>
      <c r="M45" s="217"/>
      <c r="N45" s="217"/>
      <c r="O45" s="271"/>
      <c r="P45" s="217"/>
      <c r="Q45" s="217"/>
      <c r="AJ45" s="136"/>
      <c r="BB45" s="91"/>
      <c r="BC45" s="177"/>
      <c r="BD45" s="91"/>
    </row>
    <row r="46" spans="2:56" ht="18" customHeight="1">
      <c r="B46" s="80" t="s">
        <v>138</v>
      </c>
      <c r="D46" s="293"/>
      <c r="E46" s="293"/>
      <c r="F46" s="293"/>
      <c r="G46" s="293"/>
      <c r="L46" s="136"/>
      <c r="M46" s="136"/>
      <c r="N46" s="136"/>
      <c r="O46" s="136"/>
      <c r="AN46" s="241"/>
      <c r="BB46" s="91"/>
      <c r="BC46" s="177"/>
      <c r="BD46" s="91"/>
    </row>
    <row r="47" spans="2:56" ht="15" customHeight="1">
      <c r="B47" s="80" t="s">
        <v>139</v>
      </c>
      <c r="D47" s="293"/>
      <c r="E47" s="293"/>
      <c r="F47" s="293"/>
      <c r="G47" s="293"/>
      <c r="J47" s="136"/>
      <c r="K47" s="136"/>
      <c r="N47" s="163"/>
      <c r="U47" s="136"/>
      <c r="V47" s="136"/>
      <c r="AN47" s="241"/>
    </row>
    <row r="48" spans="2:56" ht="15" customHeight="1">
      <c r="B48" s="80" t="s">
        <v>132</v>
      </c>
      <c r="D48" s="293"/>
      <c r="E48" s="293"/>
      <c r="F48" s="293"/>
      <c r="G48" s="293"/>
      <c r="J48" s="136"/>
      <c r="K48" s="136"/>
      <c r="N48" s="163"/>
      <c r="U48" s="136"/>
      <c r="V48" s="136"/>
      <c r="AN48" s="241"/>
    </row>
    <row r="49" spans="2:22" ht="15" customHeight="1">
      <c r="B49" s="80" t="s">
        <v>120</v>
      </c>
      <c r="J49" s="136"/>
      <c r="K49" s="136"/>
      <c r="N49" s="164"/>
      <c r="P49" s="136"/>
      <c r="Q49" s="136"/>
    </row>
    <row r="50" spans="2:22" ht="15" customHeight="1">
      <c r="B50" s="80" t="s">
        <v>149</v>
      </c>
      <c r="D50" s="136"/>
      <c r="E50" s="152"/>
      <c r="F50" s="152"/>
      <c r="G50" s="136"/>
      <c r="J50" s="136"/>
      <c r="N50" s="163"/>
      <c r="P50" s="136"/>
      <c r="Q50" s="136"/>
    </row>
    <row r="51" spans="2:22" ht="15" customHeight="1">
      <c r="D51" s="151"/>
      <c r="E51" s="136"/>
      <c r="F51" s="136"/>
      <c r="G51" s="136"/>
      <c r="I51" s="136"/>
      <c r="P51" s="136"/>
      <c r="Q51" s="136"/>
      <c r="R51" s="136"/>
      <c r="S51" s="136"/>
      <c r="T51" s="136"/>
      <c r="U51" s="136"/>
      <c r="V51" s="136"/>
    </row>
    <row r="52" spans="2:22" ht="14.25">
      <c r="C52" s="151"/>
      <c r="D52" s="151"/>
      <c r="E52" s="136"/>
      <c r="F52" s="136"/>
      <c r="G52" s="136"/>
      <c r="I52" s="136"/>
      <c r="R52" s="136"/>
      <c r="S52" s="136"/>
      <c r="T52" s="136"/>
      <c r="U52" s="136"/>
      <c r="V52" s="136"/>
    </row>
    <row r="53" spans="2:22" ht="17.25">
      <c r="C53" s="136"/>
      <c r="D53" s="151"/>
      <c r="E53" s="153"/>
      <c r="F53" s="153"/>
      <c r="G53" s="153"/>
      <c r="I53" s="136"/>
      <c r="R53" s="136"/>
      <c r="S53" s="136"/>
      <c r="T53" s="136"/>
      <c r="U53" s="136"/>
      <c r="V53" s="136"/>
    </row>
    <row r="54" spans="2:22">
      <c r="I54" s="136"/>
      <c r="M54" s="14"/>
      <c r="N54" s="129"/>
      <c r="R54" s="136"/>
      <c r="S54" s="136"/>
      <c r="T54" s="136"/>
      <c r="U54" s="136"/>
      <c r="V54" s="136"/>
    </row>
    <row r="55" spans="2:22">
      <c r="M55" s="14"/>
      <c r="N55" s="129"/>
    </row>
  </sheetData>
  <mergeCells count="7">
    <mergeCell ref="B1:G1"/>
    <mergeCell ref="B43:D43"/>
    <mergeCell ref="B44:D44"/>
    <mergeCell ref="E43:G43"/>
    <mergeCell ref="E44:G44"/>
    <mergeCell ref="B42:D42"/>
    <mergeCell ref="E42:G42"/>
  </mergeCells>
  <phoneticPr fontId="12"/>
  <pageMargins left="0.75" right="0.2" top="0.55000000000000004" bottom="0.2" header="0.31" footer="0.24"/>
  <pageSetup paperSize="9" orientation="portrait" r:id="rId1"/>
  <headerFooter alignWithMargins="0"/>
  <colBreaks count="2" manualBreakCount="2">
    <brk id="8" max="1048575" man="1"/>
    <brk id="2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BQ63"/>
  <sheetViews>
    <sheetView showGridLines="0" showZeros="0" topLeftCell="B1" zoomScale="70" zoomScaleNormal="70" zoomScaleSheetLayoutView="70" workbookViewId="0">
      <selection activeCell="AI54" sqref="AI54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875" style="14" customWidth="1"/>
    <col min="10" max="21" width="6.75" style="14" customWidth="1"/>
    <col min="22" max="22" width="0.625" style="14" customWidth="1"/>
    <col min="23" max="23" width="0.75" style="14" customWidth="1"/>
    <col min="24" max="35" width="6.75" style="14" customWidth="1"/>
    <col min="36" max="36" width="7" style="14" customWidth="1"/>
    <col min="37" max="39" width="9" style="14" customWidth="1"/>
    <col min="40" max="51" width="12.625" style="14" customWidth="1"/>
    <col min="52" max="52" width="14.875" style="14" bestFit="1" customWidth="1"/>
    <col min="53" max="53" width="7.25" style="80" customWidth="1"/>
    <col min="54" max="54" width="9" style="14"/>
    <col min="55" max="67" width="5.75" style="14" customWidth="1"/>
    <col min="68" max="16384" width="9" style="14"/>
  </cols>
  <sheetData>
    <row r="1" spans="1:69" ht="14.45" customHeight="1"/>
    <row r="2" spans="1:69" ht="18" customHeight="1">
      <c r="A2" s="334" t="s">
        <v>157</v>
      </c>
      <c r="B2" s="334"/>
      <c r="C2" s="334"/>
      <c r="D2" s="334"/>
      <c r="E2" s="334"/>
      <c r="F2" s="334"/>
      <c r="G2" s="334"/>
      <c r="H2" s="334"/>
      <c r="I2" s="294"/>
      <c r="AM2" s="109"/>
    </row>
    <row r="3" spans="1:69" ht="14.45" customHeight="1">
      <c r="A3" s="27"/>
      <c r="B3" s="27"/>
      <c r="C3" s="27"/>
      <c r="D3" s="82"/>
      <c r="H3" s="27"/>
      <c r="AK3" s="27"/>
      <c r="AL3" s="27"/>
      <c r="AM3" s="82"/>
      <c r="AN3" s="305"/>
      <c r="AO3" s="305"/>
      <c r="AP3" s="305"/>
      <c r="AQ3" s="303"/>
      <c r="AR3" s="303"/>
      <c r="AS3" s="115"/>
      <c r="AT3" s="115"/>
      <c r="AU3" s="115"/>
      <c r="AV3" s="115"/>
      <c r="AW3" s="115"/>
      <c r="AX3" s="115"/>
      <c r="AY3" s="115"/>
      <c r="AZ3" s="34"/>
      <c r="BA3" s="113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</row>
    <row r="4" spans="1:69" ht="14.45" customHeight="1">
      <c r="A4" s="3"/>
      <c r="B4" s="28"/>
      <c r="C4" s="83"/>
      <c r="D4" s="307"/>
      <c r="E4" s="313" t="s">
        <v>9</v>
      </c>
      <c r="F4" s="313" t="s">
        <v>10</v>
      </c>
      <c r="G4" s="313" t="s">
        <v>11</v>
      </c>
      <c r="H4" s="296" t="s">
        <v>13</v>
      </c>
      <c r="I4" s="292"/>
      <c r="AK4" s="339"/>
      <c r="AL4" s="3"/>
      <c r="AM4" s="83"/>
      <c r="AN4" s="302" t="s">
        <v>0</v>
      </c>
      <c r="AO4" s="302" t="s">
        <v>1</v>
      </c>
      <c r="AP4" s="302" t="s">
        <v>2</v>
      </c>
      <c r="AQ4" s="304" t="s">
        <v>3</v>
      </c>
      <c r="AR4" s="304" t="s">
        <v>4</v>
      </c>
      <c r="AS4" s="304" t="s">
        <v>5</v>
      </c>
      <c r="AT4" s="304" t="s">
        <v>6</v>
      </c>
      <c r="AU4" s="304" t="s">
        <v>7</v>
      </c>
      <c r="AV4" s="304" t="s">
        <v>8</v>
      </c>
      <c r="AW4" s="304" t="s">
        <v>9</v>
      </c>
      <c r="AX4" s="304" t="s">
        <v>10</v>
      </c>
      <c r="AY4" s="304" t="s">
        <v>11</v>
      </c>
      <c r="AZ4" s="296" t="s">
        <v>13</v>
      </c>
      <c r="BA4" s="114"/>
      <c r="BB4" s="136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36"/>
      <c r="BQ4" s="136"/>
    </row>
    <row r="5" spans="1:69" ht="14.45" customHeight="1">
      <c r="A5" s="5"/>
      <c r="B5" s="30"/>
      <c r="C5" s="84"/>
      <c r="D5" s="82"/>
      <c r="E5" s="308" t="s">
        <v>15</v>
      </c>
      <c r="F5" s="308" t="s">
        <v>15</v>
      </c>
      <c r="G5" s="309" t="s">
        <v>15</v>
      </c>
      <c r="H5" s="297" t="s">
        <v>16</v>
      </c>
      <c r="I5" s="94"/>
      <c r="AK5" s="340"/>
      <c r="AL5" s="5"/>
      <c r="AM5" s="84"/>
      <c r="AN5" s="308" t="s">
        <v>15</v>
      </c>
      <c r="AO5" s="308" t="s">
        <v>15</v>
      </c>
      <c r="AP5" s="308" t="s">
        <v>15</v>
      </c>
      <c r="AQ5" s="309" t="s">
        <v>15</v>
      </c>
      <c r="AR5" s="308" t="s">
        <v>15</v>
      </c>
      <c r="AS5" s="309" t="s">
        <v>15</v>
      </c>
      <c r="AT5" s="309" t="s">
        <v>15</v>
      </c>
      <c r="AU5" s="308" t="s">
        <v>15</v>
      </c>
      <c r="AV5" s="309" t="s">
        <v>15</v>
      </c>
      <c r="AW5" s="308" t="s">
        <v>15</v>
      </c>
      <c r="AX5" s="308" t="s">
        <v>15</v>
      </c>
      <c r="AY5" s="309" t="s">
        <v>15</v>
      </c>
      <c r="AZ5" s="297" t="s">
        <v>16</v>
      </c>
      <c r="BA5" s="114"/>
      <c r="BB5" s="279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36"/>
      <c r="BQ5" s="136"/>
    </row>
    <row r="6" spans="1:69" ht="14.45" customHeight="1">
      <c r="A6" s="341" t="s">
        <v>115</v>
      </c>
      <c r="B6" s="343" t="s">
        <v>145</v>
      </c>
      <c r="C6" s="335" t="s">
        <v>133</v>
      </c>
      <c r="D6" s="194" t="s">
        <v>17</v>
      </c>
      <c r="E6" s="244">
        <v>93.2</v>
      </c>
      <c r="F6" s="244">
        <v>97.9</v>
      </c>
      <c r="G6" s="244" t="s">
        <v>150</v>
      </c>
      <c r="H6" s="283">
        <v>44662</v>
      </c>
      <c r="I6" s="94"/>
      <c r="AK6" s="328" t="s">
        <v>144</v>
      </c>
      <c r="AL6" s="347" t="s">
        <v>130</v>
      </c>
      <c r="AM6" s="194" t="s">
        <v>17</v>
      </c>
      <c r="AN6" s="244">
        <v>23.1</v>
      </c>
      <c r="AO6" s="77">
        <v>29.3</v>
      </c>
      <c r="AP6" s="77">
        <v>34.799999999999997</v>
      </c>
      <c r="AQ6" s="77">
        <v>40.299999999999997</v>
      </c>
      <c r="AR6" s="77">
        <v>46.6</v>
      </c>
      <c r="AS6" s="244">
        <v>54.7</v>
      </c>
      <c r="AT6" s="141">
        <v>66</v>
      </c>
      <c r="AU6" s="244">
        <v>78.400000000000006</v>
      </c>
      <c r="AV6" s="244">
        <v>86.7</v>
      </c>
      <c r="AW6" s="244">
        <v>93.2</v>
      </c>
      <c r="AX6" s="244">
        <v>97.9</v>
      </c>
      <c r="AY6" s="244" t="s">
        <v>150</v>
      </c>
      <c r="AZ6" s="283">
        <v>44662</v>
      </c>
      <c r="BA6" s="114"/>
      <c r="BB6" s="348"/>
      <c r="BC6" s="320"/>
      <c r="BD6" s="320"/>
      <c r="BE6" s="320"/>
      <c r="BF6" s="320"/>
      <c r="BG6" s="320"/>
      <c r="BH6" s="320"/>
      <c r="BI6" s="320"/>
      <c r="BJ6" s="320"/>
      <c r="BK6" s="320"/>
      <c r="BL6" s="320"/>
      <c r="BM6" s="320"/>
      <c r="BN6" s="320"/>
      <c r="BO6" s="320"/>
      <c r="BP6" s="136"/>
      <c r="BQ6" s="136"/>
    </row>
    <row r="7" spans="1:69" ht="14.45" customHeight="1">
      <c r="A7" s="342"/>
      <c r="B7" s="344"/>
      <c r="C7" s="328"/>
      <c r="D7" s="195" t="s">
        <v>19</v>
      </c>
      <c r="E7" s="76">
        <v>89</v>
      </c>
      <c r="F7" s="76">
        <v>93.1</v>
      </c>
      <c r="G7" s="76" t="s">
        <v>150</v>
      </c>
      <c r="H7" s="280" t="s">
        <v>152</v>
      </c>
      <c r="I7" s="292"/>
      <c r="AK7" s="328"/>
      <c r="AL7" s="337"/>
      <c r="AM7" s="195" t="s">
        <v>19</v>
      </c>
      <c r="AN7" s="76">
        <v>23.8</v>
      </c>
      <c r="AO7" s="67">
        <v>28.7</v>
      </c>
      <c r="AP7" s="67">
        <v>33.1</v>
      </c>
      <c r="AQ7" s="67">
        <v>38.299999999999997</v>
      </c>
      <c r="AR7" s="67">
        <v>44.1</v>
      </c>
      <c r="AS7" s="76">
        <v>54.5</v>
      </c>
      <c r="AT7" s="76">
        <v>65.8</v>
      </c>
      <c r="AU7" s="76">
        <v>74</v>
      </c>
      <c r="AV7" s="76">
        <v>82.4</v>
      </c>
      <c r="AW7" s="76">
        <v>89</v>
      </c>
      <c r="AX7" s="76">
        <v>93.1</v>
      </c>
      <c r="AY7" s="76" t="s">
        <v>150</v>
      </c>
      <c r="AZ7" s="280" t="s">
        <v>152</v>
      </c>
      <c r="BA7" s="87"/>
      <c r="BB7" s="348"/>
      <c r="BC7" s="320"/>
      <c r="BD7" s="320"/>
      <c r="BE7" s="320"/>
      <c r="BF7" s="320"/>
      <c r="BG7" s="320"/>
      <c r="BH7" s="320"/>
      <c r="BI7" s="320"/>
      <c r="BJ7" s="320"/>
      <c r="BK7" s="320"/>
      <c r="BL7" s="320"/>
      <c r="BM7" s="320"/>
      <c r="BN7" s="320"/>
      <c r="BO7" s="320"/>
      <c r="BP7" s="136"/>
      <c r="BQ7" s="136"/>
    </row>
    <row r="8" spans="1:69" ht="14.45" customHeight="1">
      <c r="A8" s="342"/>
      <c r="B8" s="344"/>
      <c r="C8" s="328"/>
      <c r="D8" s="201" t="s">
        <v>21</v>
      </c>
      <c r="E8" s="178">
        <v>87.9</v>
      </c>
      <c r="F8" s="178">
        <v>92.8</v>
      </c>
      <c r="G8" s="178" t="s">
        <v>150</v>
      </c>
      <c r="H8" s="95">
        <v>44662</v>
      </c>
      <c r="I8" s="292"/>
      <c r="AK8" s="328"/>
      <c r="AL8" s="337"/>
      <c r="AM8" s="201" t="s">
        <v>21</v>
      </c>
      <c r="AN8" s="178">
        <v>21.1</v>
      </c>
      <c r="AO8" s="178">
        <v>26.8</v>
      </c>
      <c r="AP8" s="178">
        <v>31.6</v>
      </c>
      <c r="AQ8" s="178">
        <v>36.5</v>
      </c>
      <c r="AR8" s="178">
        <v>42.1</v>
      </c>
      <c r="AS8" s="178">
        <v>51.5</v>
      </c>
      <c r="AT8" s="178">
        <v>62.5</v>
      </c>
      <c r="AU8" s="178">
        <v>72.3</v>
      </c>
      <c r="AV8" s="178">
        <v>81.3</v>
      </c>
      <c r="AW8" s="178">
        <v>87.9</v>
      </c>
      <c r="AX8" s="178">
        <v>92.8</v>
      </c>
      <c r="AY8" s="178" t="s">
        <v>150</v>
      </c>
      <c r="AZ8" s="95">
        <v>44662</v>
      </c>
      <c r="BA8" s="87"/>
      <c r="BB8" s="348"/>
      <c r="BC8" s="320"/>
      <c r="BD8" s="320"/>
      <c r="BE8" s="320"/>
      <c r="BF8" s="320"/>
      <c r="BG8" s="320"/>
      <c r="BH8" s="320"/>
      <c r="BI8" s="320"/>
      <c r="BJ8" s="320"/>
      <c r="BK8" s="320"/>
      <c r="BL8" s="320"/>
      <c r="BM8" s="320"/>
      <c r="BN8" s="320"/>
      <c r="BO8" s="320"/>
      <c r="BP8" s="136"/>
      <c r="BQ8" s="136"/>
    </row>
    <row r="9" spans="1:69" ht="14.45" customHeight="1">
      <c r="A9" s="342"/>
      <c r="B9" s="344"/>
      <c r="C9" s="328"/>
      <c r="D9" s="85" t="s">
        <v>22</v>
      </c>
      <c r="E9" s="289">
        <f t="shared" ref="E9:G9" si="0">IFERROR(ROUND(E6/E7*100,0),"")</f>
        <v>105</v>
      </c>
      <c r="F9" s="289">
        <f t="shared" si="0"/>
        <v>105</v>
      </c>
      <c r="G9" s="289" t="str">
        <f t="shared" si="0"/>
        <v/>
      </c>
      <c r="H9" s="96"/>
      <c r="I9" s="292"/>
      <c r="AK9" s="328"/>
      <c r="AL9" s="337"/>
      <c r="AM9" s="69" t="s">
        <v>22</v>
      </c>
      <c r="AN9" s="289">
        <f t="shared" ref="AN9:AY9" si="1">IFERROR(ROUND(AN6/AN7*100,0),"")</f>
        <v>97</v>
      </c>
      <c r="AO9" s="289">
        <f t="shared" si="1"/>
        <v>102</v>
      </c>
      <c r="AP9" s="289">
        <f t="shared" si="1"/>
        <v>105</v>
      </c>
      <c r="AQ9" s="289">
        <f t="shared" si="1"/>
        <v>105</v>
      </c>
      <c r="AR9" s="289">
        <f t="shared" si="1"/>
        <v>106</v>
      </c>
      <c r="AS9" s="289">
        <f t="shared" si="1"/>
        <v>100</v>
      </c>
      <c r="AT9" s="289">
        <f t="shared" si="1"/>
        <v>100</v>
      </c>
      <c r="AU9" s="289">
        <f t="shared" si="1"/>
        <v>106</v>
      </c>
      <c r="AV9" s="289">
        <f t="shared" si="1"/>
        <v>105</v>
      </c>
      <c r="AW9" s="289">
        <f t="shared" si="1"/>
        <v>105</v>
      </c>
      <c r="AX9" s="289">
        <f t="shared" si="1"/>
        <v>105</v>
      </c>
      <c r="AY9" s="289" t="str">
        <f t="shared" si="1"/>
        <v/>
      </c>
      <c r="AZ9" s="96"/>
      <c r="BA9" s="114"/>
      <c r="BB9" s="348"/>
      <c r="BC9" s="320"/>
      <c r="BD9" s="320"/>
      <c r="BE9" s="320"/>
      <c r="BF9" s="320"/>
      <c r="BG9" s="320"/>
      <c r="BH9" s="320"/>
      <c r="BI9" s="320"/>
      <c r="BJ9" s="320"/>
      <c r="BK9" s="320"/>
      <c r="BL9" s="320"/>
      <c r="BM9" s="320"/>
      <c r="BN9" s="320"/>
      <c r="BO9" s="320"/>
      <c r="BP9" s="136"/>
      <c r="BQ9" s="136"/>
    </row>
    <row r="10" spans="1:69" ht="14.45" customHeight="1" thickBot="1">
      <c r="A10" s="342"/>
      <c r="B10" s="345"/>
      <c r="C10" s="328"/>
      <c r="D10" s="274" t="s">
        <v>23</v>
      </c>
      <c r="E10" s="290">
        <f t="shared" ref="E10:G10" si="2">IFERROR(ROUND(E6/E8*100,0),"")</f>
        <v>106</v>
      </c>
      <c r="F10" s="290">
        <f t="shared" si="2"/>
        <v>105</v>
      </c>
      <c r="G10" s="290" t="str">
        <f t="shared" si="2"/>
        <v/>
      </c>
      <c r="H10" s="273"/>
      <c r="I10" s="292"/>
      <c r="AK10" s="346"/>
      <c r="AL10" s="349"/>
      <c r="AM10" s="272" t="s">
        <v>23</v>
      </c>
      <c r="AN10" s="290">
        <f t="shared" ref="AN10:AY10" si="3">IFERROR(ROUND(AN6/AN8*100,0),"")</f>
        <v>109</v>
      </c>
      <c r="AO10" s="290">
        <f t="shared" si="3"/>
        <v>109</v>
      </c>
      <c r="AP10" s="290">
        <f t="shared" si="3"/>
        <v>110</v>
      </c>
      <c r="AQ10" s="290">
        <f t="shared" si="3"/>
        <v>110</v>
      </c>
      <c r="AR10" s="290">
        <f t="shared" si="3"/>
        <v>111</v>
      </c>
      <c r="AS10" s="290">
        <f t="shared" si="3"/>
        <v>106</v>
      </c>
      <c r="AT10" s="290">
        <f t="shared" si="3"/>
        <v>106</v>
      </c>
      <c r="AU10" s="290">
        <f t="shared" si="3"/>
        <v>108</v>
      </c>
      <c r="AV10" s="290">
        <f t="shared" si="3"/>
        <v>107</v>
      </c>
      <c r="AW10" s="290">
        <f t="shared" si="3"/>
        <v>106</v>
      </c>
      <c r="AX10" s="290">
        <f t="shared" si="3"/>
        <v>105</v>
      </c>
      <c r="AY10" s="290" t="str">
        <f t="shared" si="3"/>
        <v/>
      </c>
      <c r="AZ10" s="273"/>
      <c r="BA10" s="114"/>
      <c r="BB10" s="348"/>
      <c r="BC10" s="320"/>
      <c r="BD10" s="320"/>
      <c r="BE10" s="320"/>
      <c r="BF10" s="320"/>
      <c r="BG10" s="320"/>
      <c r="BH10" s="320"/>
      <c r="BI10" s="320"/>
      <c r="BJ10" s="320"/>
      <c r="BK10" s="320"/>
      <c r="BL10" s="320"/>
      <c r="BM10" s="320"/>
      <c r="BN10" s="320"/>
      <c r="BO10" s="320"/>
      <c r="BP10" s="136"/>
      <c r="BQ10" s="136"/>
    </row>
    <row r="11" spans="1:69" ht="14.45" customHeight="1" thickTop="1">
      <c r="A11" s="321" t="s">
        <v>87</v>
      </c>
      <c r="B11" s="322"/>
      <c r="C11" s="327" t="s">
        <v>134</v>
      </c>
      <c r="D11" s="202" t="s">
        <v>17</v>
      </c>
      <c r="E11" s="300">
        <v>85.5</v>
      </c>
      <c r="F11" s="148">
        <v>92</v>
      </c>
      <c r="G11" s="148">
        <v>94.8</v>
      </c>
      <c r="H11" s="215" t="s">
        <v>171</v>
      </c>
      <c r="I11" s="94"/>
      <c r="AK11" s="336" t="s">
        <v>87</v>
      </c>
      <c r="AL11" s="337" t="s">
        <v>88</v>
      </c>
      <c r="AM11" s="202" t="s">
        <v>17</v>
      </c>
      <c r="AN11" s="86">
        <v>18.899999999999999</v>
      </c>
      <c r="AO11" s="86">
        <v>23.8</v>
      </c>
      <c r="AP11" s="86">
        <v>29.2</v>
      </c>
      <c r="AQ11" s="86">
        <v>34.4</v>
      </c>
      <c r="AR11" s="148">
        <v>39.799999999999997</v>
      </c>
      <c r="AS11" s="148">
        <v>46.4</v>
      </c>
      <c r="AT11" s="148">
        <v>57.6</v>
      </c>
      <c r="AU11" s="148">
        <v>68.3</v>
      </c>
      <c r="AV11" s="148">
        <v>77.5</v>
      </c>
      <c r="AW11" s="300">
        <v>85.5</v>
      </c>
      <c r="AX11" s="148">
        <v>92</v>
      </c>
      <c r="AY11" s="148">
        <v>94.8</v>
      </c>
      <c r="AZ11" s="215" t="s">
        <v>171</v>
      </c>
      <c r="BA11" s="114"/>
      <c r="BB11" s="279"/>
      <c r="BC11" s="299"/>
      <c r="BD11" s="299"/>
      <c r="BE11" s="299"/>
      <c r="BF11" s="299"/>
      <c r="BG11" s="299"/>
      <c r="BH11" s="299"/>
      <c r="BI11" s="299"/>
      <c r="BJ11" s="298"/>
      <c r="BK11" s="298"/>
      <c r="BL11" s="298"/>
      <c r="BM11" s="298"/>
      <c r="BN11" s="298"/>
      <c r="BO11" s="298"/>
      <c r="BP11" s="136"/>
      <c r="BQ11" s="136"/>
    </row>
    <row r="12" spans="1:69" ht="14.45" customHeight="1">
      <c r="A12" s="323"/>
      <c r="B12" s="324"/>
      <c r="C12" s="328"/>
      <c r="D12" s="195" t="s">
        <v>19</v>
      </c>
      <c r="E12" s="300">
        <v>95</v>
      </c>
      <c r="F12" s="148">
        <v>97.7</v>
      </c>
      <c r="G12" s="148">
        <v>97.7</v>
      </c>
      <c r="H12" s="215" t="s">
        <v>153</v>
      </c>
      <c r="I12" s="94"/>
      <c r="AK12" s="337"/>
      <c r="AL12" s="337"/>
      <c r="AM12" s="195" t="s">
        <v>19</v>
      </c>
      <c r="AN12" s="86">
        <v>21.8</v>
      </c>
      <c r="AO12" s="86">
        <v>27.9</v>
      </c>
      <c r="AP12" s="86">
        <v>33.1</v>
      </c>
      <c r="AQ12" s="86">
        <v>39.1</v>
      </c>
      <c r="AR12" s="148">
        <v>45.2</v>
      </c>
      <c r="AS12" s="148">
        <v>52.1</v>
      </c>
      <c r="AT12" s="148">
        <v>60.9</v>
      </c>
      <c r="AU12" s="148">
        <v>78.599999999999994</v>
      </c>
      <c r="AV12" s="148">
        <v>87.8</v>
      </c>
      <c r="AW12" s="300">
        <v>95</v>
      </c>
      <c r="AX12" s="148">
        <v>97.7</v>
      </c>
      <c r="AY12" s="148">
        <v>97.7</v>
      </c>
      <c r="AZ12" s="215" t="s">
        <v>153</v>
      </c>
      <c r="BA12" s="87"/>
      <c r="BB12" s="279"/>
      <c r="BC12" s="299"/>
      <c r="BD12" s="299"/>
      <c r="BE12" s="299"/>
      <c r="BF12" s="299"/>
      <c r="BG12" s="299"/>
      <c r="BH12" s="299"/>
      <c r="BI12" s="299"/>
      <c r="BJ12" s="298"/>
      <c r="BK12" s="298"/>
      <c r="BL12" s="298"/>
      <c r="BM12" s="298"/>
      <c r="BN12" s="298"/>
      <c r="BO12" s="298"/>
      <c r="BP12" s="136"/>
      <c r="BQ12" s="136"/>
    </row>
    <row r="13" spans="1:69" ht="14.45" customHeight="1">
      <c r="A13" s="323"/>
      <c r="B13" s="324"/>
      <c r="C13" s="328"/>
      <c r="D13" s="201" t="s">
        <v>21</v>
      </c>
      <c r="E13" s="141">
        <v>95</v>
      </c>
      <c r="F13" s="67">
        <v>99.5</v>
      </c>
      <c r="G13" s="178">
        <v>103.2</v>
      </c>
      <c r="H13" s="95">
        <v>43934</v>
      </c>
      <c r="I13" s="292"/>
      <c r="AK13" s="337"/>
      <c r="AL13" s="337"/>
      <c r="AM13" s="201" t="s">
        <v>21</v>
      </c>
      <c r="AN13" s="78">
        <v>21.7</v>
      </c>
      <c r="AO13" s="78">
        <v>28.7</v>
      </c>
      <c r="AP13" s="78">
        <v>34.4</v>
      </c>
      <c r="AQ13" s="78">
        <v>40.299999999999997</v>
      </c>
      <c r="AR13" s="78">
        <v>46.4</v>
      </c>
      <c r="AS13" s="78">
        <v>55.3</v>
      </c>
      <c r="AT13" s="141">
        <v>66.5</v>
      </c>
      <c r="AU13" s="78">
        <v>78.599999999999994</v>
      </c>
      <c r="AV13" s="78">
        <v>87.8</v>
      </c>
      <c r="AW13" s="141">
        <v>95</v>
      </c>
      <c r="AX13" s="67">
        <v>99.5</v>
      </c>
      <c r="AY13" s="178">
        <v>103.2</v>
      </c>
      <c r="AZ13" s="95">
        <v>43934</v>
      </c>
      <c r="BA13" s="87"/>
      <c r="BB13" s="295"/>
      <c r="BC13" s="299"/>
      <c r="BD13" s="299"/>
      <c r="BE13" s="299"/>
      <c r="BF13" s="299"/>
      <c r="BG13" s="299"/>
      <c r="BH13" s="299"/>
      <c r="BI13" s="299"/>
      <c r="BJ13" s="298"/>
      <c r="BK13" s="298"/>
      <c r="BL13" s="298"/>
      <c r="BM13" s="298"/>
      <c r="BN13" s="298"/>
      <c r="BO13" s="298"/>
      <c r="BP13" s="136"/>
      <c r="BQ13" s="136"/>
    </row>
    <row r="14" spans="1:69" ht="14.45" customHeight="1">
      <c r="A14" s="323"/>
      <c r="B14" s="324"/>
      <c r="C14" s="328"/>
      <c r="D14" s="69" t="s">
        <v>22</v>
      </c>
      <c r="E14" s="175">
        <f t="shared" ref="E14:G14" si="4">ROUND(E11/E12*100,0)</f>
        <v>90</v>
      </c>
      <c r="F14" s="73">
        <f t="shared" si="4"/>
        <v>94</v>
      </c>
      <c r="G14" s="175">
        <f t="shared" si="4"/>
        <v>97</v>
      </c>
      <c r="H14" s="96"/>
      <c r="I14" s="292"/>
      <c r="AK14" s="337"/>
      <c r="AL14" s="337"/>
      <c r="AM14" s="85" t="s">
        <v>22</v>
      </c>
      <c r="AN14" s="73">
        <f t="shared" ref="AN14:AY14" si="5">ROUND(AN11/AN12*100,0)</f>
        <v>87</v>
      </c>
      <c r="AO14" s="73">
        <f t="shared" si="5"/>
        <v>85</v>
      </c>
      <c r="AP14" s="73">
        <f t="shared" si="5"/>
        <v>88</v>
      </c>
      <c r="AQ14" s="73">
        <f t="shared" si="5"/>
        <v>88</v>
      </c>
      <c r="AR14" s="73">
        <f t="shared" si="5"/>
        <v>88</v>
      </c>
      <c r="AS14" s="73">
        <f t="shared" si="5"/>
        <v>89</v>
      </c>
      <c r="AT14" s="175">
        <f t="shared" si="5"/>
        <v>95</v>
      </c>
      <c r="AU14" s="73">
        <f t="shared" si="5"/>
        <v>87</v>
      </c>
      <c r="AV14" s="73">
        <f t="shared" si="5"/>
        <v>88</v>
      </c>
      <c r="AW14" s="175">
        <f t="shared" si="5"/>
        <v>90</v>
      </c>
      <c r="AX14" s="73">
        <f t="shared" si="5"/>
        <v>94</v>
      </c>
      <c r="AY14" s="175">
        <f t="shared" si="5"/>
        <v>97</v>
      </c>
      <c r="AZ14" s="96"/>
      <c r="BA14" s="87"/>
      <c r="BB14" s="279"/>
      <c r="BC14" s="299"/>
      <c r="BD14" s="299"/>
      <c r="BE14" s="299"/>
      <c r="BF14" s="299"/>
      <c r="BG14" s="299"/>
      <c r="BH14" s="299"/>
      <c r="BI14" s="299"/>
      <c r="BJ14" s="298"/>
      <c r="BK14" s="298"/>
      <c r="BL14" s="298"/>
      <c r="BM14" s="298"/>
      <c r="BN14" s="298"/>
      <c r="BO14" s="298"/>
      <c r="BP14" s="136"/>
      <c r="BQ14" s="136"/>
    </row>
    <row r="15" spans="1:69" ht="14.45" customHeight="1">
      <c r="A15" s="323"/>
      <c r="B15" s="324"/>
      <c r="C15" s="329"/>
      <c r="D15" s="70" t="s">
        <v>23</v>
      </c>
      <c r="E15" s="110">
        <f t="shared" ref="E15:G15" si="6">ROUND(E11/E13*100,0)</f>
        <v>90</v>
      </c>
      <c r="F15" s="110">
        <f t="shared" si="6"/>
        <v>92</v>
      </c>
      <c r="G15" s="110">
        <f t="shared" si="6"/>
        <v>92</v>
      </c>
      <c r="H15" s="97"/>
      <c r="I15" s="292"/>
      <c r="AK15" s="337"/>
      <c r="AL15" s="338"/>
      <c r="AM15" s="70" t="s">
        <v>23</v>
      </c>
      <c r="AN15" s="111">
        <f t="shared" ref="AN15:AY15" si="7">ROUND(AN11/AN13*100,0)</f>
        <v>87</v>
      </c>
      <c r="AO15" s="111">
        <f t="shared" si="7"/>
        <v>83</v>
      </c>
      <c r="AP15" s="111">
        <f t="shared" si="7"/>
        <v>85</v>
      </c>
      <c r="AQ15" s="110">
        <f t="shared" si="7"/>
        <v>85</v>
      </c>
      <c r="AR15" s="110">
        <f t="shared" si="7"/>
        <v>86</v>
      </c>
      <c r="AS15" s="110">
        <f t="shared" si="7"/>
        <v>84</v>
      </c>
      <c r="AT15" s="110">
        <f t="shared" si="7"/>
        <v>87</v>
      </c>
      <c r="AU15" s="110">
        <f t="shared" si="7"/>
        <v>87</v>
      </c>
      <c r="AV15" s="110">
        <f t="shared" si="7"/>
        <v>88</v>
      </c>
      <c r="AW15" s="110">
        <f t="shared" si="7"/>
        <v>90</v>
      </c>
      <c r="AX15" s="110">
        <f t="shared" si="7"/>
        <v>92</v>
      </c>
      <c r="AY15" s="110">
        <f t="shared" si="7"/>
        <v>92</v>
      </c>
      <c r="AZ15" s="97"/>
      <c r="BA15" s="114"/>
      <c r="BB15" s="279"/>
      <c r="BC15" s="299"/>
      <c r="BD15" s="299"/>
      <c r="BE15" s="299"/>
      <c r="BF15" s="299"/>
      <c r="BG15" s="299"/>
      <c r="BH15" s="299"/>
      <c r="BI15" s="299"/>
      <c r="BJ15" s="298"/>
      <c r="BK15" s="298"/>
      <c r="BL15" s="298"/>
      <c r="BM15" s="298"/>
      <c r="BN15" s="298"/>
      <c r="BO15" s="298"/>
      <c r="BP15" s="136"/>
      <c r="BQ15" s="136"/>
    </row>
    <row r="16" spans="1:69" ht="14.45" customHeight="1">
      <c r="A16" s="323"/>
      <c r="B16" s="324"/>
      <c r="C16" s="330" t="s">
        <v>135</v>
      </c>
      <c r="D16" s="202" t="s">
        <v>17</v>
      </c>
      <c r="E16" s="148">
        <v>95.6</v>
      </c>
      <c r="F16" s="148">
        <v>100.6</v>
      </c>
      <c r="G16" s="245">
        <v>108.5</v>
      </c>
      <c r="H16" s="155">
        <v>44662</v>
      </c>
      <c r="I16" s="94"/>
      <c r="AK16" s="337"/>
      <c r="AL16" s="347" t="s">
        <v>89</v>
      </c>
      <c r="AM16" s="194" t="s">
        <v>17</v>
      </c>
      <c r="AN16" s="86">
        <v>21.2</v>
      </c>
      <c r="AO16" s="86">
        <v>28.7</v>
      </c>
      <c r="AP16" s="86">
        <v>36.700000000000003</v>
      </c>
      <c r="AQ16" s="86">
        <v>41.9</v>
      </c>
      <c r="AR16" s="148">
        <v>47.8</v>
      </c>
      <c r="AS16" s="148">
        <v>56.1</v>
      </c>
      <c r="AT16" s="148">
        <v>68.099999999999994</v>
      </c>
      <c r="AU16" s="148">
        <v>78.3</v>
      </c>
      <c r="AV16" s="148">
        <v>86.8</v>
      </c>
      <c r="AW16" s="148">
        <v>95.6</v>
      </c>
      <c r="AX16" s="148">
        <v>100.6</v>
      </c>
      <c r="AY16" s="245">
        <v>108.5</v>
      </c>
      <c r="AZ16" s="155">
        <v>44662</v>
      </c>
      <c r="BA16" s="114"/>
      <c r="BB16" s="348"/>
      <c r="BC16" s="333"/>
      <c r="BD16" s="333"/>
      <c r="BE16" s="333"/>
      <c r="BF16" s="333"/>
      <c r="BG16" s="333"/>
      <c r="BH16" s="333"/>
      <c r="BI16" s="333"/>
      <c r="BJ16" s="320"/>
      <c r="BK16" s="320"/>
      <c r="BL16" s="320"/>
      <c r="BM16" s="320"/>
      <c r="BN16" s="320"/>
      <c r="BO16" s="320"/>
      <c r="BP16" s="136"/>
      <c r="BQ16" s="136"/>
    </row>
    <row r="17" spans="1:69" ht="14.45" customHeight="1">
      <c r="A17" s="323"/>
      <c r="B17" s="324"/>
      <c r="C17" s="331"/>
      <c r="D17" s="195" t="s">
        <v>19</v>
      </c>
      <c r="E17" s="76">
        <v>98.8</v>
      </c>
      <c r="F17" s="76">
        <v>103.8</v>
      </c>
      <c r="G17" s="76">
        <v>106.6</v>
      </c>
      <c r="H17" s="277" t="s">
        <v>154</v>
      </c>
      <c r="I17" s="94"/>
      <c r="AK17" s="337"/>
      <c r="AL17" s="337"/>
      <c r="AM17" s="195" t="s">
        <v>19</v>
      </c>
      <c r="AN17" s="67">
        <v>27</v>
      </c>
      <c r="AO17" s="67">
        <v>33.5</v>
      </c>
      <c r="AP17" s="67">
        <v>39.4</v>
      </c>
      <c r="AQ17" s="67">
        <v>45.9</v>
      </c>
      <c r="AR17" s="76">
        <v>51</v>
      </c>
      <c r="AS17" s="76">
        <v>61.3</v>
      </c>
      <c r="AT17" s="76">
        <v>72.900000000000006</v>
      </c>
      <c r="AU17" s="76">
        <v>82.9</v>
      </c>
      <c r="AV17" s="76">
        <v>91.5</v>
      </c>
      <c r="AW17" s="76">
        <v>98.8</v>
      </c>
      <c r="AX17" s="76">
        <v>103.8</v>
      </c>
      <c r="AY17" s="76">
        <v>106.6</v>
      </c>
      <c r="AZ17" s="277" t="s">
        <v>154</v>
      </c>
      <c r="BA17" s="87"/>
      <c r="BB17" s="348"/>
      <c r="BC17" s="333"/>
      <c r="BD17" s="333"/>
      <c r="BE17" s="333"/>
      <c r="BF17" s="333"/>
      <c r="BG17" s="333"/>
      <c r="BH17" s="333"/>
      <c r="BI17" s="333"/>
      <c r="BJ17" s="320"/>
      <c r="BK17" s="320"/>
      <c r="BL17" s="320"/>
      <c r="BM17" s="320"/>
      <c r="BN17" s="320"/>
      <c r="BO17" s="320"/>
      <c r="BP17" s="136"/>
      <c r="BQ17" s="136"/>
    </row>
    <row r="18" spans="1:69" ht="14.45" customHeight="1">
      <c r="A18" s="323"/>
      <c r="B18" s="324"/>
      <c r="C18" s="331"/>
      <c r="D18" s="201" t="s">
        <v>21</v>
      </c>
      <c r="E18" s="141">
        <v>95.4</v>
      </c>
      <c r="F18" s="67">
        <v>101.1</v>
      </c>
      <c r="G18" s="178">
        <v>104.4</v>
      </c>
      <c r="H18" s="95">
        <v>43933</v>
      </c>
      <c r="I18" s="292"/>
      <c r="AK18" s="337"/>
      <c r="AL18" s="337"/>
      <c r="AM18" s="201" t="s">
        <v>21</v>
      </c>
      <c r="AN18" s="78">
        <v>22</v>
      </c>
      <c r="AO18" s="78">
        <v>29.6</v>
      </c>
      <c r="AP18" s="78">
        <v>36.200000000000003</v>
      </c>
      <c r="AQ18" s="78">
        <v>41.8</v>
      </c>
      <c r="AR18" s="78">
        <v>47.3</v>
      </c>
      <c r="AS18" s="78">
        <v>55.9</v>
      </c>
      <c r="AT18" s="141">
        <v>66.900000000000006</v>
      </c>
      <c r="AU18" s="78">
        <v>78</v>
      </c>
      <c r="AV18" s="78">
        <v>87.3</v>
      </c>
      <c r="AW18" s="141">
        <v>95.4</v>
      </c>
      <c r="AX18" s="67">
        <v>101.1</v>
      </c>
      <c r="AY18" s="178">
        <v>104.4</v>
      </c>
      <c r="AZ18" s="95">
        <v>43933</v>
      </c>
      <c r="BA18" s="87"/>
      <c r="BB18" s="348"/>
      <c r="BC18" s="333"/>
      <c r="BD18" s="333"/>
      <c r="BE18" s="333"/>
      <c r="BF18" s="333"/>
      <c r="BG18" s="333"/>
      <c r="BH18" s="333"/>
      <c r="BI18" s="333"/>
      <c r="BJ18" s="320"/>
      <c r="BK18" s="320"/>
      <c r="BL18" s="320"/>
      <c r="BM18" s="320"/>
      <c r="BN18" s="320"/>
      <c r="BO18" s="320"/>
      <c r="BP18" s="136"/>
      <c r="BQ18" s="136"/>
    </row>
    <row r="19" spans="1:69" ht="14.45" customHeight="1">
      <c r="A19" s="323"/>
      <c r="B19" s="324"/>
      <c r="C19" s="331"/>
      <c r="D19" s="69" t="s">
        <v>22</v>
      </c>
      <c r="E19" s="175">
        <f t="shared" ref="E19:G19" si="8">ROUND(E16/E17*100,0)</f>
        <v>97</v>
      </c>
      <c r="F19" s="73">
        <f t="shared" si="8"/>
        <v>97</v>
      </c>
      <c r="G19" s="73">
        <f t="shared" si="8"/>
        <v>102</v>
      </c>
      <c r="H19" s="96"/>
      <c r="I19" s="292"/>
      <c r="AK19" s="337"/>
      <c r="AL19" s="337"/>
      <c r="AM19" s="69" t="s">
        <v>22</v>
      </c>
      <c r="AN19" s="73">
        <f t="shared" ref="AN19:AY19" si="9">ROUND(AN16/AN17*100,0)</f>
        <v>79</v>
      </c>
      <c r="AO19" s="73">
        <f t="shared" si="9"/>
        <v>86</v>
      </c>
      <c r="AP19" s="73">
        <f t="shared" si="9"/>
        <v>93</v>
      </c>
      <c r="AQ19" s="73">
        <f t="shared" si="9"/>
        <v>91</v>
      </c>
      <c r="AR19" s="73">
        <f t="shared" si="9"/>
        <v>94</v>
      </c>
      <c r="AS19" s="73">
        <f t="shared" si="9"/>
        <v>92</v>
      </c>
      <c r="AT19" s="175">
        <f t="shared" si="9"/>
        <v>93</v>
      </c>
      <c r="AU19" s="73">
        <f t="shared" si="9"/>
        <v>94</v>
      </c>
      <c r="AV19" s="73">
        <f t="shared" si="9"/>
        <v>95</v>
      </c>
      <c r="AW19" s="175">
        <f t="shared" si="9"/>
        <v>97</v>
      </c>
      <c r="AX19" s="73">
        <f t="shared" si="9"/>
        <v>97</v>
      </c>
      <c r="AY19" s="73">
        <f t="shared" si="9"/>
        <v>102</v>
      </c>
      <c r="AZ19" s="96"/>
      <c r="BA19" s="87"/>
      <c r="BB19" s="348"/>
      <c r="BC19" s="333"/>
      <c r="BD19" s="333"/>
      <c r="BE19" s="333"/>
      <c r="BF19" s="333"/>
      <c r="BG19" s="333"/>
      <c r="BH19" s="333"/>
      <c r="BI19" s="333"/>
      <c r="BJ19" s="320"/>
      <c r="BK19" s="320"/>
      <c r="BL19" s="320"/>
      <c r="BM19" s="320"/>
      <c r="BN19" s="320"/>
      <c r="BO19" s="320"/>
      <c r="BP19" s="136"/>
      <c r="BQ19" s="136"/>
    </row>
    <row r="20" spans="1:69" ht="14.45" customHeight="1">
      <c r="A20" s="323"/>
      <c r="B20" s="324"/>
      <c r="C20" s="332"/>
      <c r="D20" s="70" t="s">
        <v>23</v>
      </c>
      <c r="E20" s="110">
        <f t="shared" ref="E20:G20" si="10">ROUND(E16/E18*100,0)</f>
        <v>100</v>
      </c>
      <c r="F20" s="110">
        <f t="shared" si="10"/>
        <v>100</v>
      </c>
      <c r="G20" s="110">
        <f t="shared" si="10"/>
        <v>104</v>
      </c>
      <c r="H20" s="97"/>
      <c r="I20" s="292"/>
      <c r="AK20" s="337"/>
      <c r="AL20" s="338"/>
      <c r="AM20" s="70" t="s">
        <v>23</v>
      </c>
      <c r="AN20" s="111">
        <f t="shared" ref="AN20:AY20" si="11">ROUND(AN16/AN18*100,0)</f>
        <v>96</v>
      </c>
      <c r="AO20" s="111">
        <f t="shared" si="11"/>
        <v>97</v>
      </c>
      <c r="AP20" s="111">
        <f t="shared" si="11"/>
        <v>101</v>
      </c>
      <c r="AQ20" s="110">
        <f t="shared" si="11"/>
        <v>100</v>
      </c>
      <c r="AR20" s="110">
        <f t="shared" si="11"/>
        <v>101</v>
      </c>
      <c r="AS20" s="110">
        <f t="shared" si="11"/>
        <v>100</v>
      </c>
      <c r="AT20" s="110">
        <f t="shared" si="11"/>
        <v>102</v>
      </c>
      <c r="AU20" s="110">
        <f t="shared" si="11"/>
        <v>100</v>
      </c>
      <c r="AV20" s="110">
        <f t="shared" si="11"/>
        <v>99</v>
      </c>
      <c r="AW20" s="110">
        <f t="shared" si="11"/>
        <v>100</v>
      </c>
      <c r="AX20" s="110">
        <f t="shared" si="11"/>
        <v>100</v>
      </c>
      <c r="AY20" s="110">
        <f t="shared" si="11"/>
        <v>104</v>
      </c>
      <c r="AZ20" s="97"/>
      <c r="BA20" s="114"/>
      <c r="BB20" s="348"/>
      <c r="BC20" s="333"/>
      <c r="BD20" s="333"/>
      <c r="BE20" s="333"/>
      <c r="BF20" s="333"/>
      <c r="BG20" s="333"/>
      <c r="BH20" s="333"/>
      <c r="BI20" s="333"/>
      <c r="BJ20" s="320"/>
      <c r="BK20" s="320"/>
      <c r="BL20" s="320"/>
      <c r="BM20" s="320"/>
      <c r="BN20" s="320"/>
      <c r="BO20" s="320"/>
      <c r="BP20" s="136"/>
      <c r="BQ20" s="136"/>
    </row>
    <row r="21" spans="1:69" ht="14.45" customHeight="1">
      <c r="A21" s="323"/>
      <c r="B21" s="324"/>
      <c r="C21" s="330" t="s">
        <v>136</v>
      </c>
      <c r="D21" s="202" t="s">
        <v>17</v>
      </c>
      <c r="E21" s="148">
        <v>96.6</v>
      </c>
      <c r="F21" s="76">
        <v>102.7</v>
      </c>
      <c r="G21" s="75">
        <v>107.5</v>
      </c>
      <c r="H21" s="155">
        <v>44662</v>
      </c>
      <c r="I21" s="98"/>
      <c r="AK21" s="337"/>
      <c r="AL21" s="347" t="s">
        <v>86</v>
      </c>
      <c r="AM21" s="194" t="s">
        <v>17</v>
      </c>
      <c r="AN21" s="86">
        <v>20.2</v>
      </c>
      <c r="AO21" s="86">
        <v>25</v>
      </c>
      <c r="AP21" s="86">
        <v>31.6</v>
      </c>
      <c r="AQ21" s="86">
        <v>37.9</v>
      </c>
      <c r="AR21" s="148">
        <v>44.8</v>
      </c>
      <c r="AS21" s="148">
        <v>52.5</v>
      </c>
      <c r="AT21" s="148">
        <v>63.5</v>
      </c>
      <c r="AU21" s="148">
        <v>76.599999999999994</v>
      </c>
      <c r="AV21" s="148">
        <v>87.9</v>
      </c>
      <c r="AW21" s="148">
        <v>96.6</v>
      </c>
      <c r="AX21" s="76">
        <v>102.7</v>
      </c>
      <c r="AY21" s="75">
        <v>107.5</v>
      </c>
      <c r="AZ21" s="155">
        <v>44662</v>
      </c>
      <c r="BA21" s="114"/>
      <c r="BB21" s="348"/>
      <c r="BC21" s="320"/>
      <c r="BD21" s="320"/>
      <c r="BE21" s="320"/>
      <c r="BF21" s="320"/>
      <c r="BG21" s="320"/>
      <c r="BH21" s="320"/>
      <c r="BI21" s="320"/>
      <c r="BJ21" s="320"/>
      <c r="BK21" s="320"/>
      <c r="BL21" s="320"/>
      <c r="BM21" s="320"/>
      <c r="BN21" s="298"/>
      <c r="BO21" s="320"/>
      <c r="BP21" s="136"/>
      <c r="BQ21" s="136"/>
    </row>
    <row r="22" spans="1:69" ht="14.45" customHeight="1">
      <c r="A22" s="323"/>
      <c r="B22" s="324"/>
      <c r="C22" s="331"/>
      <c r="D22" s="195" t="s">
        <v>19</v>
      </c>
      <c r="E22" s="76">
        <v>98.1</v>
      </c>
      <c r="F22" s="76">
        <v>103.4</v>
      </c>
      <c r="G22" s="76">
        <v>106.8</v>
      </c>
      <c r="H22" s="277" t="s">
        <v>154</v>
      </c>
      <c r="I22" s="94"/>
      <c r="AK22" s="337"/>
      <c r="AL22" s="337"/>
      <c r="AM22" s="195" t="s">
        <v>19</v>
      </c>
      <c r="AN22" s="67">
        <v>23.7</v>
      </c>
      <c r="AO22" s="67">
        <v>29.8</v>
      </c>
      <c r="AP22" s="67">
        <v>35</v>
      </c>
      <c r="AQ22" s="67">
        <v>41.4</v>
      </c>
      <c r="AR22" s="76">
        <v>47.6</v>
      </c>
      <c r="AS22" s="76">
        <v>57.5</v>
      </c>
      <c r="AT22" s="76">
        <v>70.2</v>
      </c>
      <c r="AU22" s="76">
        <v>81.400000000000006</v>
      </c>
      <c r="AV22" s="76">
        <v>91.6</v>
      </c>
      <c r="AW22" s="76">
        <v>98.1</v>
      </c>
      <c r="AX22" s="76">
        <v>103.4</v>
      </c>
      <c r="AY22" s="76">
        <v>106.8</v>
      </c>
      <c r="AZ22" s="277" t="s">
        <v>154</v>
      </c>
      <c r="BA22" s="87"/>
      <c r="BB22" s="348"/>
      <c r="BC22" s="320"/>
      <c r="BD22" s="320"/>
      <c r="BE22" s="320"/>
      <c r="BF22" s="320"/>
      <c r="BG22" s="320"/>
      <c r="BH22" s="320"/>
      <c r="BI22" s="320"/>
      <c r="BJ22" s="320"/>
      <c r="BK22" s="320"/>
      <c r="BL22" s="320"/>
      <c r="BM22" s="320"/>
      <c r="BN22" s="298"/>
      <c r="BO22" s="320"/>
      <c r="BP22" s="136"/>
      <c r="BQ22" s="136"/>
    </row>
    <row r="23" spans="1:69" ht="14.45" customHeight="1">
      <c r="A23" s="323"/>
      <c r="B23" s="324"/>
      <c r="C23" s="331"/>
      <c r="D23" s="201" t="s">
        <v>21</v>
      </c>
      <c r="E23" s="76">
        <v>93.9</v>
      </c>
      <c r="F23" s="67">
        <v>99.8</v>
      </c>
      <c r="G23" s="68">
        <v>103.8</v>
      </c>
      <c r="H23" s="95">
        <v>44663</v>
      </c>
      <c r="I23" s="292"/>
      <c r="AK23" s="337"/>
      <c r="AL23" s="337"/>
      <c r="AM23" s="201" t="s">
        <v>21</v>
      </c>
      <c r="AN23" s="67">
        <v>20</v>
      </c>
      <c r="AO23" s="67">
        <v>26.7</v>
      </c>
      <c r="AP23" s="67">
        <v>33.1</v>
      </c>
      <c r="AQ23" s="67">
        <v>39.200000000000003</v>
      </c>
      <c r="AR23" s="67">
        <v>45.1</v>
      </c>
      <c r="AS23" s="67">
        <v>53.2</v>
      </c>
      <c r="AT23" s="67">
        <v>64.2</v>
      </c>
      <c r="AU23" s="67">
        <v>75.7</v>
      </c>
      <c r="AV23" s="67">
        <v>86.1</v>
      </c>
      <c r="AW23" s="76">
        <v>93.9</v>
      </c>
      <c r="AX23" s="67">
        <v>99.8</v>
      </c>
      <c r="AY23" s="68">
        <v>103.8</v>
      </c>
      <c r="AZ23" s="95">
        <v>44663</v>
      </c>
      <c r="BA23" s="87"/>
      <c r="BB23" s="348"/>
      <c r="BC23" s="320"/>
      <c r="BD23" s="320"/>
      <c r="BE23" s="320"/>
      <c r="BF23" s="320"/>
      <c r="BG23" s="320"/>
      <c r="BH23" s="320"/>
      <c r="BI23" s="320"/>
      <c r="BJ23" s="320"/>
      <c r="BK23" s="320"/>
      <c r="BL23" s="320"/>
      <c r="BM23" s="320"/>
      <c r="BN23" s="298"/>
      <c r="BO23" s="320"/>
      <c r="BP23" s="136"/>
      <c r="BQ23" s="136"/>
    </row>
    <row r="24" spans="1:69" ht="14.45" customHeight="1">
      <c r="A24" s="323"/>
      <c r="B24" s="324"/>
      <c r="C24" s="331"/>
      <c r="D24" s="69" t="s">
        <v>22</v>
      </c>
      <c r="E24" s="73">
        <f t="shared" ref="E24:G24" si="12">IFERROR(ROUND(E21/E22*100,0),"")</f>
        <v>98</v>
      </c>
      <c r="F24" s="73">
        <f t="shared" si="12"/>
        <v>99</v>
      </c>
      <c r="G24" s="73">
        <f t="shared" si="12"/>
        <v>101</v>
      </c>
      <c r="H24" s="96"/>
      <c r="I24" s="292"/>
      <c r="AK24" s="337"/>
      <c r="AL24" s="337"/>
      <c r="AM24" s="69" t="s">
        <v>22</v>
      </c>
      <c r="AN24" s="73">
        <f t="shared" ref="AN24:AY24" si="13">IFERROR(ROUND(AN21/AN22*100,0),"")</f>
        <v>85</v>
      </c>
      <c r="AO24" s="73">
        <f t="shared" si="13"/>
        <v>84</v>
      </c>
      <c r="AP24" s="73">
        <f t="shared" si="13"/>
        <v>90</v>
      </c>
      <c r="AQ24" s="73">
        <f t="shared" si="13"/>
        <v>92</v>
      </c>
      <c r="AR24" s="73">
        <f t="shared" si="13"/>
        <v>94</v>
      </c>
      <c r="AS24" s="73">
        <f t="shared" si="13"/>
        <v>91</v>
      </c>
      <c r="AT24" s="73">
        <f t="shared" si="13"/>
        <v>90</v>
      </c>
      <c r="AU24" s="73">
        <f t="shared" si="13"/>
        <v>94</v>
      </c>
      <c r="AV24" s="73">
        <f t="shared" si="13"/>
        <v>96</v>
      </c>
      <c r="AW24" s="73">
        <f t="shared" si="13"/>
        <v>98</v>
      </c>
      <c r="AX24" s="73">
        <f t="shared" si="13"/>
        <v>99</v>
      </c>
      <c r="AY24" s="73">
        <f t="shared" si="13"/>
        <v>101</v>
      </c>
      <c r="AZ24" s="96"/>
      <c r="BA24" s="87"/>
      <c r="BB24" s="348"/>
      <c r="BC24" s="320"/>
      <c r="BD24" s="320"/>
      <c r="BE24" s="320"/>
      <c r="BF24" s="320"/>
      <c r="BG24" s="320"/>
      <c r="BH24" s="320"/>
      <c r="BI24" s="320"/>
      <c r="BJ24" s="320"/>
      <c r="BK24" s="320"/>
      <c r="BL24" s="320"/>
      <c r="BM24" s="320"/>
      <c r="BN24" s="298"/>
      <c r="BO24" s="320"/>
      <c r="BP24" s="136"/>
      <c r="BQ24" s="136"/>
    </row>
    <row r="25" spans="1:69" ht="14.45" customHeight="1">
      <c r="A25" s="323"/>
      <c r="B25" s="324"/>
      <c r="C25" s="332"/>
      <c r="D25" s="70" t="s">
        <v>23</v>
      </c>
      <c r="E25" s="74">
        <f t="shared" ref="E25:G25" si="14">IFERROR(ROUND(E21/E23*100,0),"")</f>
        <v>103</v>
      </c>
      <c r="F25" s="74">
        <f t="shared" si="14"/>
        <v>103</v>
      </c>
      <c r="G25" s="74">
        <f t="shared" si="14"/>
        <v>104</v>
      </c>
      <c r="H25" s="97"/>
      <c r="I25" s="292"/>
      <c r="AK25" s="337"/>
      <c r="AL25" s="338"/>
      <c r="AM25" s="70" t="s">
        <v>23</v>
      </c>
      <c r="AN25" s="74">
        <f t="shared" ref="AN25:AY25" si="15">IFERROR(ROUND(AN21/AN23*100,0),"")</f>
        <v>101</v>
      </c>
      <c r="AO25" s="74">
        <f t="shared" si="15"/>
        <v>94</v>
      </c>
      <c r="AP25" s="74">
        <f t="shared" si="15"/>
        <v>95</v>
      </c>
      <c r="AQ25" s="74">
        <f t="shared" si="15"/>
        <v>97</v>
      </c>
      <c r="AR25" s="74">
        <f t="shared" si="15"/>
        <v>99</v>
      </c>
      <c r="AS25" s="74">
        <f t="shared" si="15"/>
        <v>99</v>
      </c>
      <c r="AT25" s="74">
        <f t="shared" si="15"/>
        <v>99</v>
      </c>
      <c r="AU25" s="74">
        <f t="shared" si="15"/>
        <v>101</v>
      </c>
      <c r="AV25" s="74">
        <f t="shared" si="15"/>
        <v>102</v>
      </c>
      <c r="AW25" s="74">
        <f t="shared" si="15"/>
        <v>103</v>
      </c>
      <c r="AX25" s="74">
        <f t="shared" si="15"/>
        <v>103</v>
      </c>
      <c r="AY25" s="74">
        <f t="shared" si="15"/>
        <v>104</v>
      </c>
      <c r="AZ25" s="97"/>
      <c r="BA25" s="114"/>
      <c r="BB25" s="348"/>
      <c r="BC25" s="320"/>
      <c r="BD25" s="320"/>
      <c r="BE25" s="320"/>
      <c r="BF25" s="320"/>
      <c r="BG25" s="320"/>
      <c r="BH25" s="320"/>
      <c r="BI25" s="320"/>
      <c r="BJ25" s="320"/>
      <c r="BK25" s="320"/>
      <c r="BL25" s="320"/>
      <c r="BM25" s="320"/>
      <c r="BN25" s="298"/>
      <c r="BO25" s="320"/>
      <c r="BP25" s="136"/>
      <c r="BQ25" s="136"/>
    </row>
    <row r="26" spans="1:69" ht="14.45" customHeight="1">
      <c r="A26" s="323"/>
      <c r="B26" s="324"/>
      <c r="C26" s="335" t="s">
        <v>137</v>
      </c>
      <c r="D26" s="202" t="s">
        <v>17</v>
      </c>
      <c r="E26" s="67">
        <f t="shared" ref="E26:G26" si="16">IFERROR(ROUND(AVERAGE(E11,E16,E21),1),"")</f>
        <v>92.6</v>
      </c>
      <c r="F26" s="67">
        <f t="shared" si="16"/>
        <v>98.4</v>
      </c>
      <c r="G26" s="67">
        <f t="shared" si="16"/>
        <v>103.6</v>
      </c>
      <c r="H26" s="311">
        <v>44662</v>
      </c>
      <c r="I26" s="94"/>
      <c r="AK26" s="337"/>
      <c r="AL26" s="347" t="s">
        <v>90</v>
      </c>
      <c r="AM26" s="194" t="s">
        <v>17</v>
      </c>
      <c r="AN26" s="67">
        <f t="shared" ref="AN26:AY26" si="17">IFERROR(ROUND(AVERAGE(AN11,AN16,AN21),1),"")</f>
        <v>20.100000000000001</v>
      </c>
      <c r="AO26" s="67">
        <f t="shared" si="17"/>
        <v>25.8</v>
      </c>
      <c r="AP26" s="67">
        <f t="shared" si="17"/>
        <v>32.5</v>
      </c>
      <c r="AQ26" s="67">
        <f t="shared" si="17"/>
        <v>38.1</v>
      </c>
      <c r="AR26" s="67">
        <f t="shared" si="17"/>
        <v>44.1</v>
      </c>
      <c r="AS26" s="67">
        <f t="shared" si="17"/>
        <v>51.7</v>
      </c>
      <c r="AT26" s="67">
        <f t="shared" si="17"/>
        <v>63.1</v>
      </c>
      <c r="AU26" s="67">
        <f t="shared" si="17"/>
        <v>74.400000000000006</v>
      </c>
      <c r="AV26" s="67">
        <f t="shared" si="17"/>
        <v>84.1</v>
      </c>
      <c r="AW26" s="67">
        <f t="shared" si="17"/>
        <v>92.6</v>
      </c>
      <c r="AX26" s="67">
        <f t="shared" si="17"/>
        <v>98.4</v>
      </c>
      <c r="AY26" s="67">
        <f t="shared" si="17"/>
        <v>103.6</v>
      </c>
      <c r="AZ26" s="311">
        <v>44662</v>
      </c>
      <c r="BA26" s="114"/>
      <c r="BB26" s="348"/>
      <c r="BC26" s="298"/>
      <c r="BD26" s="298"/>
      <c r="BE26" s="298"/>
      <c r="BF26" s="298"/>
      <c r="BG26" s="298"/>
      <c r="BH26" s="298"/>
      <c r="BI26" s="298"/>
      <c r="BJ26" s="298"/>
      <c r="BK26" s="298"/>
      <c r="BL26" s="320"/>
      <c r="BM26" s="320"/>
      <c r="BN26" s="298"/>
      <c r="BO26" s="320"/>
      <c r="BP26" s="136"/>
      <c r="BQ26" s="136"/>
    </row>
    <row r="27" spans="1:69" ht="14.45" customHeight="1">
      <c r="A27" s="323"/>
      <c r="B27" s="324"/>
      <c r="C27" s="328"/>
      <c r="D27" s="195" t="s">
        <v>19</v>
      </c>
      <c r="E27" s="67">
        <f t="shared" ref="E27:G27" si="18">ROUND(AVERAGE(E12,E17,E22),1)</f>
        <v>97.3</v>
      </c>
      <c r="F27" s="67">
        <f t="shared" si="18"/>
        <v>101.6</v>
      </c>
      <c r="G27" s="67">
        <f t="shared" si="18"/>
        <v>103.7</v>
      </c>
      <c r="H27" s="310">
        <v>44290</v>
      </c>
      <c r="I27" s="94"/>
      <c r="AK27" s="337"/>
      <c r="AL27" s="337"/>
      <c r="AM27" s="195" t="s">
        <v>19</v>
      </c>
      <c r="AN27" s="67">
        <f t="shared" ref="AN27:AY27" si="19">ROUND(AVERAGE(AN12,AN17,AN22),1)</f>
        <v>24.2</v>
      </c>
      <c r="AO27" s="67">
        <f t="shared" si="19"/>
        <v>30.4</v>
      </c>
      <c r="AP27" s="67">
        <f t="shared" si="19"/>
        <v>35.799999999999997</v>
      </c>
      <c r="AQ27" s="67">
        <f t="shared" si="19"/>
        <v>42.1</v>
      </c>
      <c r="AR27" s="67">
        <f t="shared" si="19"/>
        <v>47.9</v>
      </c>
      <c r="AS27" s="67">
        <f t="shared" si="19"/>
        <v>57</v>
      </c>
      <c r="AT27" s="67">
        <f t="shared" si="19"/>
        <v>68</v>
      </c>
      <c r="AU27" s="67">
        <f t="shared" si="19"/>
        <v>81</v>
      </c>
      <c r="AV27" s="67">
        <f t="shared" si="19"/>
        <v>90.3</v>
      </c>
      <c r="AW27" s="67">
        <f t="shared" si="19"/>
        <v>97.3</v>
      </c>
      <c r="AX27" s="67">
        <f t="shared" si="19"/>
        <v>101.6</v>
      </c>
      <c r="AY27" s="67">
        <f t="shared" si="19"/>
        <v>103.7</v>
      </c>
      <c r="AZ27" s="310">
        <v>44290</v>
      </c>
      <c r="BA27" s="114"/>
      <c r="BB27" s="348"/>
      <c r="BC27" s="298"/>
      <c r="BD27" s="298"/>
      <c r="BE27" s="298"/>
      <c r="BF27" s="298"/>
      <c r="BG27" s="298"/>
      <c r="BH27" s="298"/>
      <c r="BI27" s="298"/>
      <c r="BJ27" s="298"/>
      <c r="BK27" s="298"/>
      <c r="BL27" s="320"/>
      <c r="BM27" s="320"/>
      <c r="BN27" s="298"/>
      <c r="BO27" s="320"/>
      <c r="BP27" s="136"/>
      <c r="BQ27" s="136"/>
    </row>
    <row r="28" spans="1:69" ht="14.45" customHeight="1">
      <c r="A28" s="323"/>
      <c r="B28" s="324"/>
      <c r="C28" s="328"/>
      <c r="D28" s="201" t="s">
        <v>21</v>
      </c>
      <c r="E28" s="78">
        <f t="shared" ref="E28:G28" si="20">ROUND(AVERAGE(E13,E18,E23),1)</f>
        <v>94.8</v>
      </c>
      <c r="F28" s="67">
        <f t="shared" si="20"/>
        <v>100.1</v>
      </c>
      <c r="G28" s="67">
        <f t="shared" si="20"/>
        <v>103.8</v>
      </c>
      <c r="H28" s="216">
        <v>43933</v>
      </c>
      <c r="I28" s="292"/>
      <c r="AK28" s="337"/>
      <c r="AL28" s="337"/>
      <c r="AM28" s="201" t="s">
        <v>21</v>
      </c>
      <c r="AN28" s="78">
        <f t="shared" ref="AN28:AY28" si="21">ROUND(AVERAGE(AN13,AN18,AN23),1)</f>
        <v>21.2</v>
      </c>
      <c r="AO28" s="78">
        <f t="shared" si="21"/>
        <v>28.3</v>
      </c>
      <c r="AP28" s="78">
        <f t="shared" si="21"/>
        <v>34.6</v>
      </c>
      <c r="AQ28" s="78">
        <f t="shared" si="21"/>
        <v>40.4</v>
      </c>
      <c r="AR28" s="78">
        <f t="shared" si="21"/>
        <v>46.3</v>
      </c>
      <c r="AS28" s="78">
        <f t="shared" si="21"/>
        <v>54.8</v>
      </c>
      <c r="AT28" s="78">
        <f t="shared" si="21"/>
        <v>65.900000000000006</v>
      </c>
      <c r="AU28" s="78">
        <f t="shared" si="21"/>
        <v>77.400000000000006</v>
      </c>
      <c r="AV28" s="78">
        <f t="shared" si="21"/>
        <v>87.1</v>
      </c>
      <c r="AW28" s="78">
        <f t="shared" si="21"/>
        <v>94.8</v>
      </c>
      <c r="AX28" s="67">
        <f t="shared" si="21"/>
        <v>100.1</v>
      </c>
      <c r="AY28" s="67">
        <f t="shared" si="21"/>
        <v>103.8</v>
      </c>
      <c r="AZ28" s="216">
        <v>43933</v>
      </c>
      <c r="BA28" s="87"/>
      <c r="BB28" s="348"/>
      <c r="BC28" s="298"/>
      <c r="BD28" s="298"/>
      <c r="BE28" s="298"/>
      <c r="BF28" s="298"/>
      <c r="BG28" s="298"/>
      <c r="BH28" s="298"/>
      <c r="BI28" s="298"/>
      <c r="BJ28" s="298"/>
      <c r="BK28" s="298"/>
      <c r="BL28" s="320"/>
      <c r="BM28" s="320"/>
      <c r="BN28" s="298"/>
      <c r="BO28" s="320"/>
      <c r="BP28" s="136"/>
      <c r="BQ28" s="136"/>
    </row>
    <row r="29" spans="1:69" ht="14.45" customHeight="1">
      <c r="A29" s="323"/>
      <c r="B29" s="324"/>
      <c r="C29" s="328"/>
      <c r="D29" s="69" t="s">
        <v>22</v>
      </c>
      <c r="E29" s="73">
        <f t="shared" ref="E29:G29" si="22">IFERROR(ROUND(E26/E27*100,0),"")</f>
        <v>95</v>
      </c>
      <c r="F29" s="73">
        <f t="shared" si="22"/>
        <v>97</v>
      </c>
      <c r="G29" s="73">
        <f t="shared" si="22"/>
        <v>100</v>
      </c>
      <c r="H29" s="96"/>
      <c r="I29" s="292"/>
      <c r="AK29" s="337"/>
      <c r="AL29" s="337"/>
      <c r="AM29" s="85" t="s">
        <v>22</v>
      </c>
      <c r="AN29" s="73">
        <f t="shared" ref="AN29:AY29" si="23">IFERROR(ROUND(AN26/AN27*100,0),"")</f>
        <v>83</v>
      </c>
      <c r="AO29" s="73">
        <f t="shared" si="23"/>
        <v>85</v>
      </c>
      <c r="AP29" s="73">
        <f t="shared" si="23"/>
        <v>91</v>
      </c>
      <c r="AQ29" s="73">
        <f t="shared" si="23"/>
        <v>90</v>
      </c>
      <c r="AR29" s="73">
        <f t="shared" si="23"/>
        <v>92</v>
      </c>
      <c r="AS29" s="73">
        <f t="shared" si="23"/>
        <v>91</v>
      </c>
      <c r="AT29" s="73">
        <f t="shared" si="23"/>
        <v>93</v>
      </c>
      <c r="AU29" s="73">
        <f t="shared" si="23"/>
        <v>92</v>
      </c>
      <c r="AV29" s="73">
        <f t="shared" si="23"/>
        <v>93</v>
      </c>
      <c r="AW29" s="73">
        <f t="shared" si="23"/>
        <v>95</v>
      </c>
      <c r="AX29" s="73">
        <f t="shared" si="23"/>
        <v>97</v>
      </c>
      <c r="AY29" s="73">
        <f t="shared" si="23"/>
        <v>100</v>
      </c>
      <c r="AZ29" s="96"/>
      <c r="BA29" s="87"/>
      <c r="BB29" s="348"/>
      <c r="BC29" s="298"/>
      <c r="BD29" s="298"/>
      <c r="BE29" s="298"/>
      <c r="BF29" s="298"/>
      <c r="BG29" s="298"/>
      <c r="BH29" s="298"/>
      <c r="BI29" s="298"/>
      <c r="BJ29" s="298"/>
      <c r="BK29" s="298"/>
      <c r="BL29" s="320"/>
      <c r="BM29" s="320"/>
      <c r="BN29" s="298"/>
      <c r="BO29" s="320"/>
      <c r="BP29" s="136"/>
      <c r="BQ29" s="136"/>
    </row>
    <row r="30" spans="1:69" ht="14.45" customHeight="1">
      <c r="A30" s="325"/>
      <c r="B30" s="326"/>
      <c r="C30" s="329"/>
      <c r="D30" s="70" t="s">
        <v>23</v>
      </c>
      <c r="E30" s="74">
        <f t="shared" ref="E30:G30" si="24">IFERROR(ROUND(E26/E28*100,0),"")</f>
        <v>98</v>
      </c>
      <c r="F30" s="74">
        <f t="shared" si="24"/>
        <v>98</v>
      </c>
      <c r="G30" s="74">
        <f t="shared" si="24"/>
        <v>100</v>
      </c>
      <c r="H30" s="97"/>
      <c r="I30" s="292"/>
      <c r="AK30" s="338"/>
      <c r="AL30" s="338"/>
      <c r="AM30" s="70" t="s">
        <v>23</v>
      </c>
      <c r="AN30" s="74">
        <f t="shared" ref="AN30:AY30" si="25">IFERROR(ROUND(AN26/AN28*100,0),"")</f>
        <v>95</v>
      </c>
      <c r="AO30" s="74">
        <f t="shared" si="25"/>
        <v>91</v>
      </c>
      <c r="AP30" s="74">
        <f t="shared" si="25"/>
        <v>94</v>
      </c>
      <c r="AQ30" s="74">
        <f t="shared" si="25"/>
        <v>94</v>
      </c>
      <c r="AR30" s="74">
        <f t="shared" si="25"/>
        <v>95</v>
      </c>
      <c r="AS30" s="74">
        <f t="shared" si="25"/>
        <v>94</v>
      </c>
      <c r="AT30" s="74">
        <f t="shared" si="25"/>
        <v>96</v>
      </c>
      <c r="AU30" s="74">
        <f t="shared" si="25"/>
        <v>96</v>
      </c>
      <c r="AV30" s="74">
        <f t="shared" si="25"/>
        <v>97</v>
      </c>
      <c r="AW30" s="74">
        <f t="shared" si="25"/>
        <v>98</v>
      </c>
      <c r="AX30" s="74">
        <f t="shared" si="25"/>
        <v>98</v>
      </c>
      <c r="AY30" s="74">
        <f t="shared" si="25"/>
        <v>100</v>
      </c>
      <c r="AZ30" s="297"/>
      <c r="BB30" s="348"/>
      <c r="BC30" s="298"/>
      <c r="BD30" s="298"/>
      <c r="BE30" s="298"/>
      <c r="BF30" s="298"/>
      <c r="BG30" s="298"/>
      <c r="BH30" s="298"/>
      <c r="BI30" s="298"/>
      <c r="BJ30" s="298"/>
      <c r="BK30" s="298"/>
      <c r="BL30" s="320"/>
      <c r="BM30" s="320"/>
      <c r="BN30" s="298"/>
      <c r="BO30" s="320"/>
      <c r="BP30" s="136"/>
      <c r="BQ30" s="136"/>
    </row>
    <row r="31" spans="1:69" ht="14.45" customHeight="1">
      <c r="E31" s="241"/>
      <c r="F31" s="241"/>
      <c r="G31" s="241"/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</row>
    <row r="32" spans="1:69" ht="14.45" customHeight="1">
      <c r="A32" s="14" t="s">
        <v>91</v>
      </c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</row>
    <row r="33" spans="1:52" ht="14.45" customHeight="1">
      <c r="A33" s="15" t="s">
        <v>92</v>
      </c>
      <c r="B33" s="15"/>
      <c r="C33" s="80"/>
      <c r="D33" s="80"/>
      <c r="E33" s="80"/>
      <c r="F33" s="80"/>
      <c r="G33" s="80"/>
      <c r="H33" s="80"/>
      <c r="AK33" s="14" t="s">
        <v>115</v>
      </c>
      <c r="AM33" s="14" t="s">
        <v>113</v>
      </c>
      <c r="AN33" s="240" t="s">
        <v>122</v>
      </c>
      <c r="AO33" s="284">
        <f t="shared" ref="AO33:AX33" si="26">(AO6-AO7)/(K48/10)</f>
        <v>1.2244897959183705</v>
      </c>
      <c r="AP33" s="264">
        <f t="shared" si="26"/>
        <v>3.8636363636363518</v>
      </c>
      <c r="AQ33" s="264">
        <f t="shared" si="26"/>
        <v>3.8461538461538494</v>
      </c>
      <c r="AR33" s="264">
        <f t="shared" si="26"/>
        <v>4.3103448275862037</v>
      </c>
      <c r="AS33" s="264">
        <f t="shared" si="26"/>
        <v>0.19230769230769507</v>
      </c>
      <c r="AT33" s="264">
        <f t="shared" si="26"/>
        <v>0.17699115044248045</v>
      </c>
      <c r="AU33" s="264">
        <f t="shared" si="26"/>
        <v>5.3658536585365901</v>
      </c>
      <c r="AV33" s="264">
        <f t="shared" si="26"/>
        <v>5.1190476190476124</v>
      </c>
      <c r="AW33" s="264">
        <f t="shared" si="26"/>
        <v>6.3636363636363731</v>
      </c>
      <c r="AX33" s="264">
        <f t="shared" si="26"/>
        <v>11.707317073170776</v>
      </c>
      <c r="AY33" s="264"/>
      <c r="AZ33" s="80"/>
    </row>
    <row r="34" spans="1:52" ht="14.45" customHeight="1">
      <c r="A34" s="80" t="s">
        <v>170</v>
      </c>
      <c r="D34" s="80"/>
      <c r="E34" s="80"/>
      <c r="F34" s="286"/>
      <c r="G34" s="80"/>
      <c r="H34" s="80"/>
      <c r="AM34" s="14" t="s">
        <v>114</v>
      </c>
      <c r="AN34" s="240" t="s">
        <v>122</v>
      </c>
      <c r="AO34" s="284">
        <f t="shared" ref="AO34:AX34" si="27">(AO6-AO8)/(K49/10)</f>
        <v>4.3859649122807021</v>
      </c>
      <c r="AP34" s="264">
        <f t="shared" si="27"/>
        <v>6.6666666666666563</v>
      </c>
      <c r="AQ34" s="264">
        <f t="shared" si="27"/>
        <v>7.7551020408163227</v>
      </c>
      <c r="AR34" s="264">
        <f t="shared" si="27"/>
        <v>8.0357142857142829</v>
      </c>
      <c r="AS34" s="264">
        <f t="shared" si="27"/>
        <v>3.4042553191489398</v>
      </c>
      <c r="AT34" s="264">
        <f t="shared" si="27"/>
        <v>3.1818181818181817</v>
      </c>
      <c r="AU34" s="264">
        <f t="shared" si="27"/>
        <v>6.2244897959183776</v>
      </c>
      <c r="AV34" s="264">
        <f t="shared" si="27"/>
        <v>6.0000000000000062</v>
      </c>
      <c r="AW34" s="264">
        <f t="shared" si="27"/>
        <v>8.030303030303017</v>
      </c>
      <c r="AX34" s="264">
        <f t="shared" si="27"/>
        <v>10.408163265306158</v>
      </c>
      <c r="AY34" s="264"/>
      <c r="AZ34" s="80"/>
    </row>
    <row r="35" spans="1:52" ht="14.45" customHeight="1">
      <c r="A35" s="80"/>
      <c r="B35" s="80"/>
      <c r="C35" s="80"/>
      <c r="E35" s="80"/>
      <c r="F35" s="286"/>
      <c r="G35" s="80"/>
      <c r="H35" s="80"/>
      <c r="AN35" s="241"/>
      <c r="AO35" s="285"/>
      <c r="AP35" s="264"/>
      <c r="AQ35" s="264"/>
      <c r="AR35" s="80"/>
      <c r="AS35" s="264"/>
      <c r="AT35" s="264"/>
      <c r="AU35" s="264"/>
      <c r="AV35" s="163"/>
      <c r="AW35" s="264"/>
      <c r="AX35" s="264"/>
      <c r="AY35" s="163"/>
      <c r="AZ35" s="80"/>
    </row>
    <row r="36" spans="1:52" ht="14.45" customHeight="1">
      <c r="B36" s="80"/>
      <c r="C36" s="80"/>
      <c r="D36" s="80"/>
      <c r="E36" s="80"/>
      <c r="F36" s="286"/>
      <c r="G36" s="80"/>
      <c r="H36" s="80"/>
      <c r="AK36" s="14" t="s">
        <v>116</v>
      </c>
      <c r="AM36" s="14" t="s">
        <v>113</v>
      </c>
      <c r="AN36" s="240" t="s">
        <v>122</v>
      </c>
      <c r="AO36" s="242">
        <f t="shared" ref="AO36:AY36" si="28">(AO26-AO27)/(Y48/10)</f>
        <v>-7.4193548387096753</v>
      </c>
      <c r="AP36" s="129">
        <f t="shared" si="28"/>
        <v>-6.1111111111111081</v>
      </c>
      <c r="AQ36" s="129">
        <f t="shared" si="28"/>
        <v>-6.3492063492063444</v>
      </c>
      <c r="AR36" s="242">
        <f t="shared" si="28"/>
        <v>-6.5517241379310329</v>
      </c>
      <c r="AS36" s="129">
        <f t="shared" si="28"/>
        <v>-5.8241758241758204</v>
      </c>
      <c r="AT36" s="129">
        <f t="shared" si="28"/>
        <v>-4.4545454545454533</v>
      </c>
      <c r="AU36" s="129">
        <f t="shared" si="28"/>
        <v>-5.0769230769230722</v>
      </c>
      <c r="AV36" s="129">
        <f t="shared" si="28"/>
        <v>-6.6666666666666714</v>
      </c>
      <c r="AW36" s="129">
        <f t="shared" si="28"/>
        <v>-6.7142857142857189</v>
      </c>
      <c r="AX36" s="129">
        <f t="shared" si="28"/>
        <v>-7.4418604651162577</v>
      </c>
      <c r="AY36" s="129">
        <f t="shared" si="28"/>
        <v>-0.47619047619051486</v>
      </c>
    </row>
    <row r="37" spans="1:52" ht="14.45" customHeight="1">
      <c r="B37" s="80"/>
      <c r="C37" s="80"/>
      <c r="D37" s="80"/>
      <c r="E37" s="80"/>
      <c r="F37" s="80"/>
      <c r="G37" s="80"/>
      <c r="H37" s="80"/>
      <c r="AM37" s="14" t="s">
        <v>114</v>
      </c>
      <c r="AN37" s="240" t="s">
        <v>122</v>
      </c>
      <c r="AO37" s="242">
        <f t="shared" ref="AO37:AY37" si="29">(AO26-AO28)/(Y49/10)</f>
        <v>-3.5211267605633791</v>
      </c>
      <c r="AP37" s="129">
        <f t="shared" si="29"/>
        <v>-3.3333333333333348</v>
      </c>
      <c r="AQ37" s="129">
        <f t="shared" si="29"/>
        <v>-3.9655172413793074</v>
      </c>
      <c r="AR37" s="242">
        <f t="shared" si="29"/>
        <v>-3.7288135593220275</v>
      </c>
      <c r="AS37" s="129">
        <f t="shared" si="29"/>
        <v>-3.647058823529405</v>
      </c>
      <c r="AT37" s="129">
        <f t="shared" si="29"/>
        <v>-2.5225225225225247</v>
      </c>
      <c r="AU37" s="129">
        <f t="shared" si="29"/>
        <v>-2.6086956521739131</v>
      </c>
      <c r="AV37" s="129">
        <f t="shared" si="29"/>
        <v>-3.0927835051546428</v>
      </c>
      <c r="AW37" s="129">
        <f t="shared" si="29"/>
        <v>-2.8571428571428599</v>
      </c>
      <c r="AX37" s="129">
        <f t="shared" si="29"/>
        <v>-3.2075471698113009</v>
      </c>
      <c r="AY37" s="129">
        <f t="shared" si="29"/>
        <v>-0.54054054054054779</v>
      </c>
    </row>
    <row r="38" spans="1:52" ht="14.45" customHeight="1">
      <c r="B38" s="80"/>
      <c r="C38" s="80"/>
      <c r="D38" s="80"/>
      <c r="E38" s="80"/>
      <c r="F38" s="80"/>
      <c r="AO38" s="112"/>
      <c r="AR38" s="237"/>
      <c r="AT38" s="129"/>
      <c r="AV38" s="129"/>
    </row>
    <row r="39" spans="1:52" ht="14.45" customHeight="1">
      <c r="A39" s="14" t="s">
        <v>93</v>
      </c>
      <c r="F39" s="89"/>
      <c r="AO39" s="112"/>
    </row>
    <row r="40" spans="1:52" ht="14.45" customHeight="1">
      <c r="A40" s="14" t="s">
        <v>94</v>
      </c>
      <c r="B40" s="90"/>
      <c r="AM40" s="241" t="s">
        <v>125</v>
      </c>
      <c r="AO40" s="112"/>
    </row>
    <row r="41" spans="1:52" ht="14.45" customHeight="1">
      <c r="A41" s="91" t="s">
        <v>161</v>
      </c>
      <c r="B41" s="91"/>
      <c r="E41" s="91"/>
      <c r="AM41" s="241" t="s">
        <v>126</v>
      </c>
      <c r="AO41" s="112"/>
    </row>
    <row r="42" spans="1:52" ht="14.45" customHeight="1">
      <c r="A42" s="91" t="s">
        <v>162</v>
      </c>
      <c r="B42" s="91"/>
      <c r="E42" s="91"/>
      <c r="N42" s="14" t="s">
        <v>155</v>
      </c>
      <c r="AO42" s="112"/>
    </row>
    <row r="43" spans="1:52" ht="14.45" customHeight="1">
      <c r="A43" s="91" t="s">
        <v>163</v>
      </c>
      <c r="AO43" s="112"/>
    </row>
    <row r="44" spans="1:52" ht="14.45" customHeight="1">
      <c r="B44" s="90"/>
      <c r="J44" s="27" t="s">
        <v>95</v>
      </c>
      <c r="X44" s="27" t="s">
        <v>93</v>
      </c>
      <c r="AO44" s="112"/>
    </row>
    <row r="45" spans="1:52" ht="14.45" customHeight="1">
      <c r="A45" s="80" t="s">
        <v>159</v>
      </c>
      <c r="J45" s="83"/>
      <c r="K45" s="198" t="s">
        <v>28</v>
      </c>
      <c r="L45" s="198" t="s">
        <v>29</v>
      </c>
      <c r="M45" s="198" t="s">
        <v>30</v>
      </c>
      <c r="N45" s="198" t="s">
        <v>31</v>
      </c>
      <c r="O45" s="198" t="s">
        <v>32</v>
      </c>
      <c r="P45" s="198" t="s">
        <v>33</v>
      </c>
      <c r="Q45" s="198" t="s">
        <v>34</v>
      </c>
      <c r="R45" s="198" t="s">
        <v>35</v>
      </c>
      <c r="S45" s="198" t="s">
        <v>36</v>
      </c>
      <c r="T45" s="108" t="s">
        <v>37</v>
      </c>
      <c r="U45" s="108"/>
      <c r="V45" s="57"/>
      <c r="W45" s="223"/>
      <c r="X45" s="83"/>
      <c r="Y45" s="198" t="s">
        <v>28</v>
      </c>
      <c r="Z45" s="198" t="s">
        <v>29</v>
      </c>
      <c r="AA45" s="198" t="s">
        <v>30</v>
      </c>
      <c r="AB45" s="198" t="s">
        <v>31</v>
      </c>
      <c r="AC45" s="198" t="s">
        <v>32</v>
      </c>
      <c r="AD45" s="198" t="s">
        <v>33</v>
      </c>
      <c r="AE45" s="198" t="s">
        <v>34</v>
      </c>
      <c r="AF45" s="198" t="s">
        <v>35</v>
      </c>
      <c r="AG45" s="198" t="s">
        <v>36</v>
      </c>
      <c r="AH45" s="108" t="s">
        <v>37</v>
      </c>
      <c r="AI45" s="108" t="s">
        <v>38</v>
      </c>
      <c r="AN45" s="112"/>
      <c r="AO45" s="112"/>
    </row>
    <row r="46" spans="1:52" ht="14.45" customHeight="1">
      <c r="A46" s="80" t="s">
        <v>160</v>
      </c>
      <c r="B46" s="1"/>
      <c r="C46" s="80"/>
      <c r="F46" s="92"/>
      <c r="J46" s="84"/>
      <c r="K46" s="188" t="s">
        <v>53</v>
      </c>
      <c r="L46" s="188" t="s">
        <v>54</v>
      </c>
      <c r="M46" s="188" t="s">
        <v>55</v>
      </c>
      <c r="N46" s="188" t="s">
        <v>56</v>
      </c>
      <c r="O46" s="188" t="s">
        <v>47</v>
      </c>
      <c r="P46" s="188" t="s">
        <v>57</v>
      </c>
      <c r="Q46" s="188" t="s">
        <v>58</v>
      </c>
      <c r="R46" s="188" t="s">
        <v>59</v>
      </c>
      <c r="S46" s="188" t="s">
        <v>60</v>
      </c>
      <c r="T46" s="203" t="s">
        <v>123</v>
      </c>
      <c r="U46" s="203"/>
      <c r="V46" s="71"/>
      <c r="W46" s="224"/>
      <c r="X46" s="84"/>
      <c r="Y46" s="188" t="s">
        <v>53</v>
      </c>
      <c r="Z46" s="188" t="s">
        <v>54</v>
      </c>
      <c r="AA46" s="188" t="s">
        <v>55</v>
      </c>
      <c r="AB46" s="188" t="s">
        <v>56</v>
      </c>
      <c r="AC46" s="188" t="s">
        <v>47</v>
      </c>
      <c r="AD46" s="188" t="s">
        <v>57</v>
      </c>
      <c r="AE46" s="188" t="s">
        <v>58</v>
      </c>
      <c r="AF46" s="188" t="s">
        <v>59</v>
      </c>
      <c r="AG46" s="188" t="s">
        <v>60</v>
      </c>
      <c r="AH46" s="203" t="s">
        <v>123</v>
      </c>
      <c r="AI46" s="203" t="s">
        <v>62</v>
      </c>
    </row>
    <row r="47" spans="1:52" ht="14.45" customHeight="1">
      <c r="A47" s="80"/>
      <c r="J47" s="200" t="s">
        <v>131</v>
      </c>
      <c r="K47" s="100">
        <f t="shared" ref="K47:T49" si="30">AO6-AN6</f>
        <v>6.1999999999999993</v>
      </c>
      <c r="L47" s="101">
        <f t="shared" si="30"/>
        <v>5.4999999999999964</v>
      </c>
      <c r="M47" s="102">
        <f t="shared" si="30"/>
        <v>5.5</v>
      </c>
      <c r="N47" s="101">
        <f t="shared" si="30"/>
        <v>6.3000000000000043</v>
      </c>
      <c r="O47" s="101">
        <f t="shared" si="30"/>
        <v>8.1000000000000014</v>
      </c>
      <c r="P47" s="101">
        <f t="shared" si="30"/>
        <v>11.299999999999997</v>
      </c>
      <c r="Q47" s="102">
        <f t="shared" si="30"/>
        <v>12.400000000000006</v>
      </c>
      <c r="R47" s="100">
        <f t="shared" si="30"/>
        <v>8.2999999999999972</v>
      </c>
      <c r="S47" s="100">
        <f t="shared" si="30"/>
        <v>6.5</v>
      </c>
      <c r="T47" s="100">
        <f t="shared" si="30"/>
        <v>4.7000000000000028</v>
      </c>
      <c r="U47" s="99"/>
      <c r="V47" s="225"/>
      <c r="W47" s="224"/>
      <c r="X47" s="200" t="s">
        <v>64</v>
      </c>
      <c r="Y47" s="100">
        <f t="shared" ref="Y47:AI49" si="31">AO26-AN26</f>
        <v>5.6999999999999993</v>
      </c>
      <c r="Z47" s="100">
        <f t="shared" si="31"/>
        <v>6.6999999999999993</v>
      </c>
      <c r="AA47" s="100">
        <f t="shared" si="31"/>
        <v>5.6000000000000014</v>
      </c>
      <c r="AB47" s="100">
        <f t="shared" si="31"/>
        <v>6</v>
      </c>
      <c r="AC47" s="100">
        <f t="shared" si="31"/>
        <v>7.6000000000000014</v>
      </c>
      <c r="AD47" s="101">
        <f t="shared" si="31"/>
        <v>11.399999999999999</v>
      </c>
      <c r="AE47" s="100">
        <f t="shared" si="31"/>
        <v>11.300000000000004</v>
      </c>
      <c r="AF47" s="100">
        <f t="shared" si="31"/>
        <v>9.6999999999999886</v>
      </c>
      <c r="AG47" s="100">
        <f t="shared" si="31"/>
        <v>8.5</v>
      </c>
      <c r="AH47" s="100">
        <f t="shared" si="31"/>
        <v>5.8000000000000114</v>
      </c>
      <c r="AI47" s="100">
        <f t="shared" si="31"/>
        <v>5.1999999999999886</v>
      </c>
    </row>
    <row r="48" spans="1:52" ht="14.45" customHeight="1">
      <c r="J48" s="200" t="s">
        <v>66</v>
      </c>
      <c r="K48" s="100">
        <f t="shared" si="30"/>
        <v>4.8999999999999986</v>
      </c>
      <c r="L48" s="101">
        <f t="shared" si="30"/>
        <v>4.4000000000000021</v>
      </c>
      <c r="M48" s="102">
        <f t="shared" si="30"/>
        <v>5.1999999999999957</v>
      </c>
      <c r="N48" s="101">
        <f t="shared" si="30"/>
        <v>5.8000000000000043</v>
      </c>
      <c r="O48" s="101">
        <f t="shared" si="30"/>
        <v>10.399999999999999</v>
      </c>
      <c r="P48" s="101">
        <f t="shared" si="30"/>
        <v>11.299999999999997</v>
      </c>
      <c r="Q48" s="102">
        <f t="shared" si="30"/>
        <v>8.2000000000000028</v>
      </c>
      <c r="R48" s="100">
        <f t="shared" si="30"/>
        <v>8.4000000000000057</v>
      </c>
      <c r="S48" s="100">
        <f t="shared" si="30"/>
        <v>6.5999999999999943</v>
      </c>
      <c r="T48" s="100">
        <f t="shared" si="30"/>
        <v>4.0999999999999943</v>
      </c>
      <c r="U48" s="99"/>
      <c r="V48" s="225"/>
      <c r="W48" s="224"/>
      <c r="X48" s="200" t="s">
        <v>66</v>
      </c>
      <c r="Y48" s="100">
        <f t="shared" si="31"/>
        <v>6.1999999999999993</v>
      </c>
      <c r="Z48" s="100">
        <f t="shared" si="31"/>
        <v>5.3999999999999986</v>
      </c>
      <c r="AA48" s="100">
        <f t="shared" si="31"/>
        <v>6.3000000000000043</v>
      </c>
      <c r="AB48" s="100">
        <f t="shared" si="31"/>
        <v>5.7999999999999972</v>
      </c>
      <c r="AC48" s="100">
        <f t="shared" si="31"/>
        <v>9.1000000000000014</v>
      </c>
      <c r="AD48" s="101">
        <f t="shared" si="31"/>
        <v>11</v>
      </c>
      <c r="AE48" s="100">
        <f t="shared" si="31"/>
        <v>13</v>
      </c>
      <c r="AF48" s="100">
        <f t="shared" si="31"/>
        <v>9.2999999999999972</v>
      </c>
      <c r="AG48" s="100">
        <f t="shared" si="31"/>
        <v>7</v>
      </c>
      <c r="AH48" s="100">
        <f t="shared" si="31"/>
        <v>4.2999999999999972</v>
      </c>
      <c r="AI48" s="100">
        <f t="shared" si="31"/>
        <v>2.1000000000000085</v>
      </c>
    </row>
    <row r="49" spans="1:36" ht="14.45" customHeight="1">
      <c r="A49" s="27"/>
      <c r="B49" s="27"/>
      <c r="J49" s="200" t="s">
        <v>67</v>
      </c>
      <c r="K49" s="100">
        <f t="shared" si="30"/>
        <v>5.6999999999999993</v>
      </c>
      <c r="L49" s="101">
        <f t="shared" si="30"/>
        <v>4.8000000000000007</v>
      </c>
      <c r="M49" s="102">
        <f t="shared" si="30"/>
        <v>4.8999999999999986</v>
      </c>
      <c r="N49" s="101">
        <f t="shared" si="30"/>
        <v>5.6000000000000014</v>
      </c>
      <c r="O49" s="101">
        <f t="shared" si="30"/>
        <v>9.3999999999999986</v>
      </c>
      <c r="P49" s="101">
        <f t="shared" si="30"/>
        <v>11</v>
      </c>
      <c r="Q49" s="102">
        <f t="shared" si="30"/>
        <v>9.7999999999999972</v>
      </c>
      <c r="R49" s="100">
        <f t="shared" si="30"/>
        <v>9</v>
      </c>
      <c r="S49" s="100">
        <f t="shared" si="30"/>
        <v>6.6000000000000085</v>
      </c>
      <c r="T49" s="100">
        <f t="shared" si="30"/>
        <v>4.8999999999999915</v>
      </c>
      <c r="U49" s="99"/>
      <c r="V49" s="225"/>
      <c r="W49" s="226"/>
      <c r="X49" s="200" t="s">
        <v>67</v>
      </c>
      <c r="Y49" s="100">
        <f t="shared" si="31"/>
        <v>7.1000000000000014</v>
      </c>
      <c r="Z49" s="100">
        <f t="shared" si="31"/>
        <v>6.3000000000000007</v>
      </c>
      <c r="AA49" s="100">
        <f t="shared" si="31"/>
        <v>5.7999999999999972</v>
      </c>
      <c r="AB49" s="100">
        <f t="shared" si="31"/>
        <v>5.8999999999999986</v>
      </c>
      <c r="AC49" s="100">
        <f t="shared" si="31"/>
        <v>8.5</v>
      </c>
      <c r="AD49" s="100">
        <f t="shared" si="31"/>
        <v>11.100000000000009</v>
      </c>
      <c r="AE49" s="100">
        <f t="shared" si="31"/>
        <v>11.5</v>
      </c>
      <c r="AF49" s="100">
        <f t="shared" si="31"/>
        <v>9.6999999999999886</v>
      </c>
      <c r="AG49" s="100">
        <f t="shared" si="31"/>
        <v>7.7000000000000028</v>
      </c>
      <c r="AH49" s="100">
        <f t="shared" si="31"/>
        <v>5.2999999999999972</v>
      </c>
      <c r="AI49" s="100">
        <f t="shared" si="31"/>
        <v>3.7000000000000028</v>
      </c>
    </row>
    <row r="50" spans="1:36" ht="14.45" customHeight="1">
      <c r="J50" s="103" t="s">
        <v>68</v>
      </c>
      <c r="K50" s="104">
        <f t="shared" ref="K50:T50" si="32">K47/K48*100</f>
        <v>126.53061224489799</v>
      </c>
      <c r="L50" s="105">
        <f t="shared" si="32"/>
        <v>124.99999999999987</v>
      </c>
      <c r="M50" s="105">
        <f t="shared" si="32"/>
        <v>105.76923076923086</v>
      </c>
      <c r="N50" s="105">
        <f t="shared" si="32"/>
        <v>108.6206896551724</v>
      </c>
      <c r="O50" s="105">
        <f t="shared" si="32"/>
        <v>77.884615384615401</v>
      </c>
      <c r="P50" s="105">
        <f t="shared" si="32"/>
        <v>100</v>
      </c>
      <c r="Q50" s="105">
        <f t="shared" si="32"/>
        <v>151.21951219512198</v>
      </c>
      <c r="R50" s="104">
        <f t="shared" si="32"/>
        <v>98.809523809523711</v>
      </c>
      <c r="S50" s="104">
        <f t="shared" si="32"/>
        <v>98.48484848484857</v>
      </c>
      <c r="T50" s="104">
        <f t="shared" si="32"/>
        <v>114.63414634146365</v>
      </c>
      <c r="U50" s="104"/>
      <c r="V50" s="227"/>
      <c r="W50" s="226"/>
      <c r="X50" s="103" t="s">
        <v>68</v>
      </c>
      <c r="Y50" s="238">
        <f t="shared" ref="Y50:AI50" si="33">Y47/Y48*100</f>
        <v>91.935483870967744</v>
      </c>
      <c r="Z50" s="239">
        <f t="shared" si="33"/>
        <v>124.07407407407409</v>
      </c>
      <c r="AA50" s="239">
        <f t="shared" si="33"/>
        <v>88.888888888888857</v>
      </c>
      <c r="AB50" s="239">
        <f t="shared" si="33"/>
        <v>103.44827586206901</v>
      </c>
      <c r="AC50" s="239">
        <f t="shared" si="33"/>
        <v>83.516483516483518</v>
      </c>
      <c r="AD50" s="239">
        <f t="shared" si="33"/>
        <v>103.63636363636361</v>
      </c>
      <c r="AE50" s="239">
        <f t="shared" si="33"/>
        <v>86.923076923076962</v>
      </c>
      <c r="AF50" s="238">
        <f t="shared" si="33"/>
        <v>104.30107526881712</v>
      </c>
      <c r="AG50" s="238">
        <f t="shared" si="33"/>
        <v>121.42857142857142</v>
      </c>
      <c r="AH50" s="238">
        <f t="shared" si="33"/>
        <v>134.8837209302329</v>
      </c>
      <c r="AI50" s="238">
        <f t="shared" si="33"/>
        <v>247.61904761904609</v>
      </c>
    </row>
    <row r="51" spans="1:36" ht="14.45" customHeight="1">
      <c r="J51" s="103" t="s">
        <v>69</v>
      </c>
      <c r="K51" s="104">
        <f t="shared" ref="K51:T51" si="34">K47/K49*100</f>
        <v>108.77192982456141</v>
      </c>
      <c r="L51" s="105">
        <f t="shared" si="34"/>
        <v>114.58333333333324</v>
      </c>
      <c r="M51" s="105">
        <f t="shared" si="34"/>
        <v>112.2448979591837</v>
      </c>
      <c r="N51" s="105">
        <f t="shared" si="34"/>
        <v>112.50000000000004</v>
      </c>
      <c r="O51" s="105">
        <f t="shared" si="34"/>
        <v>86.170212765957473</v>
      </c>
      <c r="P51" s="105">
        <f t="shared" si="34"/>
        <v>102.72727272727271</v>
      </c>
      <c r="Q51" s="105">
        <f t="shared" si="34"/>
        <v>126.53061224489805</v>
      </c>
      <c r="R51" s="104">
        <f t="shared" si="34"/>
        <v>92.2222222222222</v>
      </c>
      <c r="S51" s="104">
        <f t="shared" si="34"/>
        <v>98.484848484848357</v>
      </c>
      <c r="T51" s="104">
        <f t="shared" si="34"/>
        <v>95.918367346939007</v>
      </c>
      <c r="U51" s="104"/>
      <c r="V51" s="227"/>
      <c r="W51" s="116"/>
      <c r="X51" s="103" t="s">
        <v>69</v>
      </c>
      <c r="Y51" s="238">
        <f t="shared" ref="Y51:AI51" si="35">Y47/Y49*100</f>
        <v>80.281690140845043</v>
      </c>
      <c r="Z51" s="239">
        <f t="shared" si="35"/>
        <v>106.34920634920633</v>
      </c>
      <c r="AA51" s="239">
        <f t="shared" si="35"/>
        <v>96.551724137931103</v>
      </c>
      <c r="AB51" s="239">
        <f t="shared" si="35"/>
        <v>101.6949152542373</v>
      </c>
      <c r="AC51" s="239">
        <f t="shared" si="35"/>
        <v>89.411764705882362</v>
      </c>
      <c r="AD51" s="239">
        <f t="shared" si="35"/>
        <v>102.70270270270261</v>
      </c>
      <c r="AE51" s="239">
        <f t="shared" si="35"/>
        <v>98.260869565217419</v>
      </c>
      <c r="AF51" s="238">
        <f t="shared" si="35"/>
        <v>100</v>
      </c>
      <c r="AG51" s="238">
        <f t="shared" si="35"/>
        <v>110.38961038961035</v>
      </c>
      <c r="AH51" s="238">
        <f t="shared" si="35"/>
        <v>109.43396226415121</v>
      </c>
      <c r="AI51" s="238">
        <f t="shared" si="35"/>
        <v>140.54054054054012</v>
      </c>
    </row>
    <row r="52" spans="1:36">
      <c r="L52" s="80"/>
      <c r="M52" s="80"/>
      <c r="N52" s="80"/>
      <c r="O52" s="80"/>
      <c r="P52" s="80"/>
      <c r="Q52" s="80"/>
      <c r="S52" s="27"/>
      <c r="Z52" s="80"/>
      <c r="AA52" s="80"/>
      <c r="AB52" s="80"/>
      <c r="AC52" s="80"/>
      <c r="AD52" s="80"/>
      <c r="AE52" s="80"/>
      <c r="AJ52" s="27"/>
    </row>
    <row r="53" spans="1:36" ht="14.25">
      <c r="L53" s="126" t="s">
        <v>172</v>
      </c>
      <c r="M53" s="312"/>
      <c r="N53" s="312"/>
      <c r="O53" s="126"/>
      <c r="P53" s="126"/>
      <c r="Q53" s="217"/>
      <c r="Y53" s="27"/>
      <c r="Z53" s="218" t="s">
        <v>68</v>
      </c>
      <c r="AA53" s="106"/>
      <c r="AB53" s="106"/>
      <c r="AC53" s="126"/>
      <c r="AD53" s="106"/>
      <c r="AE53" s="217"/>
      <c r="AF53" s="27"/>
      <c r="AG53" s="27"/>
      <c r="AH53" s="27"/>
      <c r="AI53" s="27"/>
      <c r="AJ53" s="27"/>
    </row>
    <row r="54" spans="1:36" ht="14.25">
      <c r="L54" s="107"/>
      <c r="M54" s="107"/>
      <c r="N54" s="107"/>
      <c r="O54" s="107"/>
      <c r="P54" s="80"/>
      <c r="Q54" s="136"/>
      <c r="Y54" s="27"/>
      <c r="Z54" s="107"/>
      <c r="AA54" s="107"/>
      <c r="AB54" s="107"/>
      <c r="AC54" s="107"/>
      <c r="AD54" s="80"/>
      <c r="AE54" s="136"/>
      <c r="AG54" s="27"/>
      <c r="AH54" s="27"/>
      <c r="AI54" s="27"/>
      <c r="AJ54" s="34"/>
    </row>
    <row r="55" spans="1:36" ht="14.25">
      <c r="L55" s="218" t="s">
        <v>69</v>
      </c>
      <c r="M55" s="106"/>
      <c r="N55" s="106"/>
      <c r="O55" s="126"/>
      <c r="P55" s="106"/>
      <c r="Q55" s="217"/>
      <c r="Z55" s="218" t="s">
        <v>69</v>
      </c>
      <c r="AA55" s="106"/>
      <c r="AB55" s="106"/>
      <c r="AC55" s="126"/>
      <c r="AD55" s="106"/>
      <c r="AE55" s="217"/>
      <c r="AH55" s="27"/>
      <c r="AI55" s="34"/>
      <c r="AJ55" s="34"/>
    </row>
    <row r="56" spans="1:36">
      <c r="AH56" s="27"/>
      <c r="AI56" s="34"/>
      <c r="AJ56" s="34"/>
    </row>
    <row r="57" spans="1:36"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AH57" s="27"/>
      <c r="AI57" s="27"/>
      <c r="AJ57" s="27"/>
    </row>
    <row r="58" spans="1:36">
      <c r="I58" s="27"/>
      <c r="J58" s="27"/>
      <c r="K58" s="265"/>
      <c r="L58" s="265"/>
      <c r="M58" s="265"/>
      <c r="N58" s="265"/>
      <c r="O58" s="265"/>
      <c r="P58" s="265"/>
      <c r="Q58" s="265"/>
      <c r="R58" s="265"/>
      <c r="S58" s="265"/>
      <c r="T58" s="58"/>
      <c r="U58" s="58"/>
      <c r="V58" s="27"/>
      <c r="W58" s="27"/>
      <c r="X58" s="27"/>
      <c r="Y58" s="27"/>
      <c r="AC58" s="129"/>
      <c r="AH58" s="27"/>
      <c r="AI58" s="27"/>
      <c r="AJ58" s="27"/>
    </row>
    <row r="59" spans="1:36">
      <c r="I59" s="27"/>
      <c r="J59" s="27"/>
      <c r="K59" s="266"/>
      <c r="L59" s="266"/>
      <c r="M59" s="266"/>
      <c r="N59" s="266"/>
      <c r="O59" s="266"/>
      <c r="P59" s="266"/>
      <c r="Q59" s="266"/>
      <c r="R59" s="266"/>
      <c r="S59" s="266"/>
      <c r="T59" s="267"/>
      <c r="U59" s="267"/>
      <c r="V59" s="27"/>
      <c r="W59" s="27"/>
      <c r="X59" s="27"/>
      <c r="Y59" s="27"/>
      <c r="AC59" s="129"/>
    </row>
    <row r="60" spans="1:36">
      <c r="I60" s="27"/>
      <c r="J60" s="268"/>
      <c r="K60" s="269"/>
      <c r="L60" s="247"/>
      <c r="M60" s="270"/>
      <c r="N60" s="247"/>
      <c r="O60" s="247"/>
      <c r="P60" s="247"/>
      <c r="Q60" s="270"/>
      <c r="R60" s="269"/>
      <c r="S60" s="269"/>
      <c r="T60" s="269"/>
      <c r="U60" s="269"/>
      <c r="V60" s="27"/>
      <c r="W60" s="27"/>
      <c r="X60" s="27"/>
      <c r="Y60" s="27"/>
    </row>
    <row r="61" spans="1:36"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</row>
    <row r="62" spans="1:36"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</row>
    <row r="63" spans="1:36"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</row>
  </sheetData>
  <mergeCells count="62">
    <mergeCell ref="AL26:AL30"/>
    <mergeCell ref="BC6:BC10"/>
    <mergeCell ref="AL16:AL20"/>
    <mergeCell ref="AL21:AL25"/>
    <mergeCell ref="BB26:BB30"/>
    <mergeCell ref="AL6:AL10"/>
    <mergeCell ref="BB16:BB20"/>
    <mergeCell ref="BB21:BB25"/>
    <mergeCell ref="AL11:AL15"/>
    <mergeCell ref="BB6:BB10"/>
    <mergeCell ref="BD21:BD25"/>
    <mergeCell ref="BE21:BE25"/>
    <mergeCell ref="BD16:BD20"/>
    <mergeCell ref="BE16:BE20"/>
    <mergeCell ref="BC16:BC20"/>
    <mergeCell ref="BC21:BC25"/>
    <mergeCell ref="BD6:BD10"/>
    <mergeCell ref="BE6:BE10"/>
    <mergeCell ref="BF6:BF10"/>
    <mergeCell ref="BG6:BG10"/>
    <mergeCell ref="BH16:BH20"/>
    <mergeCell ref="BF16:BF20"/>
    <mergeCell ref="BG16:BG20"/>
    <mergeCell ref="BJ21:BJ25"/>
    <mergeCell ref="BL16:BL20"/>
    <mergeCell ref="BM21:BM25"/>
    <mergeCell ref="BO21:BO25"/>
    <mergeCell ref="BN16:BN20"/>
    <mergeCell ref="BM16:BM20"/>
    <mergeCell ref="BL21:BL25"/>
    <mergeCell ref="A2:H2"/>
    <mergeCell ref="C26:C30"/>
    <mergeCell ref="AK11:AK30"/>
    <mergeCell ref="C6:C10"/>
    <mergeCell ref="AK4:AK5"/>
    <mergeCell ref="A6:A10"/>
    <mergeCell ref="B6:B10"/>
    <mergeCell ref="AK6:AK10"/>
    <mergeCell ref="BN6:BN10"/>
    <mergeCell ref="BO6:BO10"/>
    <mergeCell ref="BH6:BH10"/>
    <mergeCell ref="BI6:BI10"/>
    <mergeCell ref="BJ6:BJ10"/>
    <mergeCell ref="BK6:BK10"/>
    <mergeCell ref="BL6:BL10"/>
    <mergeCell ref="BM6:BM10"/>
    <mergeCell ref="BL26:BL30"/>
    <mergeCell ref="BM26:BM30"/>
    <mergeCell ref="BO26:BO30"/>
    <mergeCell ref="BO16:BO20"/>
    <mergeCell ref="A11:B30"/>
    <mergeCell ref="C11:C15"/>
    <mergeCell ref="C16:C20"/>
    <mergeCell ref="C21:C25"/>
    <mergeCell ref="BF21:BF25"/>
    <mergeCell ref="BG21:BG25"/>
    <mergeCell ref="BI16:BI20"/>
    <mergeCell ref="BJ16:BJ20"/>
    <mergeCell ref="BK16:BK20"/>
    <mergeCell ref="BK21:BK25"/>
    <mergeCell ref="BH21:BH25"/>
    <mergeCell ref="BI21:BI25"/>
  </mergeCells>
  <phoneticPr fontId="1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/>
  <headerFooter alignWithMargins="0"/>
  <colBreaks count="2" manualBreakCount="2">
    <brk id="8" max="1048575" man="1"/>
    <brk id="22" max="1048575" man="1"/>
  </colBreak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I46"/>
  <sheetViews>
    <sheetView showGridLines="0" showZeros="0" zoomScale="70" zoomScaleNormal="70" zoomScaleSheetLayoutView="80" workbookViewId="0">
      <selection activeCell="AA15" sqref="AA15"/>
    </sheetView>
  </sheetViews>
  <sheetFormatPr defaultRowHeight="13.5"/>
  <cols>
    <col min="1" max="1" width="1.625" style="14" customWidth="1"/>
    <col min="2" max="3" width="8.875" style="14" customWidth="1"/>
    <col min="4" max="9" width="8.75" style="14" customWidth="1"/>
    <col min="10" max="10" width="15.25" style="14" customWidth="1"/>
    <col min="11" max="11" width="0.875" style="14" customWidth="1"/>
    <col min="12" max="22" width="8" style="14" customWidth="1"/>
    <col min="23" max="23" width="0.875" style="14" customWidth="1"/>
    <col min="24" max="47" width="9" style="14" customWidth="1"/>
    <col min="48" max="48" width="15.25" style="14" customWidth="1"/>
    <col min="49" max="49" width="9" style="14"/>
    <col min="50" max="61" width="6.625" style="14" customWidth="1"/>
    <col min="62" max="16384" width="9" style="14"/>
  </cols>
  <sheetData>
    <row r="1" spans="1:61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21"/>
    </row>
    <row r="2" spans="1:61" ht="23.25" customHeight="1">
      <c r="A2" s="334" t="s">
        <v>143</v>
      </c>
      <c r="B2" s="334"/>
      <c r="C2" s="334"/>
      <c r="D2" s="334"/>
      <c r="E2" s="334"/>
      <c r="F2" s="334"/>
      <c r="G2" s="334"/>
      <c r="H2" s="334"/>
      <c r="I2" s="334"/>
      <c r="J2" s="334"/>
      <c r="K2" s="81"/>
    </row>
    <row r="3" spans="1:61" ht="7.5" customHeight="1">
      <c r="A3" s="27"/>
      <c r="B3" s="6"/>
      <c r="C3" s="6"/>
      <c r="J3" s="27"/>
    </row>
    <row r="4" spans="1:61" ht="21" customHeight="1">
      <c r="A4" s="116"/>
      <c r="B4" s="4"/>
      <c r="C4" s="250"/>
      <c r="D4" s="180" t="s">
        <v>7</v>
      </c>
      <c r="E4" s="29"/>
      <c r="F4" s="180" t="s">
        <v>8</v>
      </c>
      <c r="G4" s="29"/>
      <c r="H4" s="180" t="s">
        <v>9</v>
      </c>
      <c r="I4" s="29"/>
      <c r="J4" s="248" t="s">
        <v>13</v>
      </c>
      <c r="K4" s="2"/>
      <c r="X4" s="3"/>
      <c r="Y4" s="83"/>
      <c r="Z4" s="353" t="s">
        <v>70</v>
      </c>
      <c r="AA4" s="354"/>
      <c r="AB4" s="353" t="s">
        <v>0</v>
      </c>
      <c r="AC4" s="354"/>
      <c r="AD4" s="353" t="s">
        <v>1</v>
      </c>
      <c r="AE4" s="354"/>
      <c r="AF4" s="353" t="s">
        <v>2</v>
      </c>
      <c r="AG4" s="354"/>
      <c r="AH4" s="180" t="s">
        <v>3</v>
      </c>
      <c r="AI4" s="132"/>
      <c r="AJ4" s="180" t="s">
        <v>4</v>
      </c>
      <c r="AK4" s="29"/>
      <c r="AL4" s="180" t="s">
        <v>5</v>
      </c>
      <c r="AM4" s="29"/>
      <c r="AN4" s="180" t="s">
        <v>6</v>
      </c>
      <c r="AO4" s="29"/>
      <c r="AP4" s="180" t="s">
        <v>7</v>
      </c>
      <c r="AQ4" s="29"/>
      <c r="AR4" s="180" t="s">
        <v>8</v>
      </c>
      <c r="AS4" s="29"/>
      <c r="AT4" s="180" t="s">
        <v>9</v>
      </c>
      <c r="AU4" s="29"/>
      <c r="AV4" s="9" t="s">
        <v>13</v>
      </c>
    </row>
    <row r="5" spans="1:61" ht="21" customHeight="1">
      <c r="A5" s="116"/>
      <c r="B5" s="117"/>
      <c r="C5" s="251"/>
      <c r="D5" s="192" t="s">
        <v>14</v>
      </c>
      <c r="E5" s="193" t="s">
        <v>15</v>
      </c>
      <c r="F5" s="192" t="s">
        <v>14</v>
      </c>
      <c r="G5" s="192" t="s">
        <v>15</v>
      </c>
      <c r="H5" s="192" t="s">
        <v>14</v>
      </c>
      <c r="I5" s="193" t="s">
        <v>15</v>
      </c>
      <c r="J5" s="249" t="s">
        <v>16</v>
      </c>
      <c r="K5" s="2"/>
      <c r="X5" s="12"/>
      <c r="Y5" s="10"/>
      <c r="Z5" s="191" t="s">
        <v>14</v>
      </c>
      <c r="AA5" s="192" t="s">
        <v>15</v>
      </c>
      <c r="AB5" s="192" t="s">
        <v>14</v>
      </c>
      <c r="AC5" s="192" t="s">
        <v>15</v>
      </c>
      <c r="AD5" s="192" t="s">
        <v>14</v>
      </c>
      <c r="AE5" s="193" t="s">
        <v>15</v>
      </c>
      <c r="AF5" s="191" t="s">
        <v>14</v>
      </c>
      <c r="AG5" s="192" t="s">
        <v>15</v>
      </c>
      <c r="AH5" s="192" t="s">
        <v>14</v>
      </c>
      <c r="AI5" s="192" t="s">
        <v>15</v>
      </c>
      <c r="AJ5" s="192" t="s">
        <v>14</v>
      </c>
      <c r="AK5" s="193" t="s">
        <v>15</v>
      </c>
      <c r="AL5" s="191" t="s">
        <v>14</v>
      </c>
      <c r="AM5" s="192" t="s">
        <v>15</v>
      </c>
      <c r="AN5" s="192" t="s">
        <v>14</v>
      </c>
      <c r="AO5" s="192" t="s">
        <v>15</v>
      </c>
      <c r="AP5" s="192" t="s">
        <v>14</v>
      </c>
      <c r="AQ5" s="193" t="s">
        <v>15</v>
      </c>
      <c r="AR5" s="192" t="s">
        <v>14</v>
      </c>
      <c r="AS5" s="192" t="s">
        <v>15</v>
      </c>
      <c r="AT5" s="192" t="s">
        <v>14</v>
      </c>
      <c r="AU5" s="193" t="s">
        <v>15</v>
      </c>
      <c r="AV5" s="10" t="s">
        <v>16</v>
      </c>
    </row>
    <row r="6" spans="1:61" ht="21" customHeight="1">
      <c r="A6" s="72"/>
      <c r="B6" s="8"/>
      <c r="C6" s="252" t="s">
        <v>17</v>
      </c>
      <c r="D6" s="130">
        <v>73.2</v>
      </c>
      <c r="E6" s="130">
        <v>81.7</v>
      </c>
      <c r="F6" s="130">
        <v>79.8</v>
      </c>
      <c r="G6" s="130">
        <v>88.4</v>
      </c>
      <c r="H6" s="130">
        <v>83.9</v>
      </c>
      <c r="I6" s="130">
        <v>93.2</v>
      </c>
      <c r="J6" s="282" t="s">
        <v>146</v>
      </c>
      <c r="K6" s="98"/>
      <c r="L6" s="122"/>
      <c r="X6" s="8"/>
      <c r="Y6" s="194" t="s">
        <v>64</v>
      </c>
      <c r="Z6" s="79">
        <v>22.2</v>
      </c>
      <c r="AA6" s="79">
        <v>19.5</v>
      </c>
      <c r="AB6" s="79">
        <v>27.7</v>
      </c>
      <c r="AC6" s="79">
        <v>26.1</v>
      </c>
      <c r="AD6" s="79">
        <v>32.799999999999997</v>
      </c>
      <c r="AE6" s="79">
        <v>32.299999999999997</v>
      </c>
      <c r="AF6" s="130">
        <v>36.9</v>
      </c>
      <c r="AG6" s="79">
        <v>37.200000000000003</v>
      </c>
      <c r="AH6" s="79">
        <v>41.9</v>
      </c>
      <c r="AI6" s="79">
        <v>43.6</v>
      </c>
      <c r="AJ6" s="79">
        <v>48.3</v>
      </c>
      <c r="AK6" s="79">
        <v>51.8</v>
      </c>
      <c r="AL6" s="130">
        <v>57.1</v>
      </c>
      <c r="AM6" s="130">
        <v>62.2</v>
      </c>
      <c r="AN6" s="130">
        <v>66</v>
      </c>
      <c r="AO6" s="130">
        <v>73</v>
      </c>
      <c r="AP6" s="130">
        <v>73.2</v>
      </c>
      <c r="AQ6" s="130">
        <v>81.7</v>
      </c>
      <c r="AR6" s="130">
        <v>79.8</v>
      </c>
      <c r="AS6" s="130">
        <v>88.4</v>
      </c>
      <c r="AT6" s="130">
        <v>83.9</v>
      </c>
      <c r="AU6" s="130">
        <v>93.2</v>
      </c>
      <c r="AV6" s="275" t="s">
        <v>146</v>
      </c>
      <c r="AX6" s="14" t="s">
        <v>71</v>
      </c>
    </row>
    <row r="7" spans="1:61" ht="21" customHeight="1">
      <c r="A7" s="72"/>
      <c r="B7" s="71"/>
      <c r="C7" s="253" t="s">
        <v>19</v>
      </c>
      <c r="D7" s="79">
        <v>80.2</v>
      </c>
      <c r="E7" s="79">
        <v>89.8</v>
      </c>
      <c r="F7" s="79">
        <v>85.3</v>
      </c>
      <c r="G7" s="79">
        <v>96</v>
      </c>
      <c r="H7" s="79">
        <v>89.9</v>
      </c>
      <c r="I7" s="79">
        <v>101.2</v>
      </c>
      <c r="J7" s="282" t="s">
        <v>146</v>
      </c>
      <c r="K7" s="98"/>
      <c r="X7" s="71"/>
      <c r="Y7" s="195" t="s">
        <v>66</v>
      </c>
      <c r="Z7" s="79">
        <v>23.9</v>
      </c>
      <c r="AA7" s="79">
        <v>23</v>
      </c>
      <c r="AB7" s="79">
        <v>30.1</v>
      </c>
      <c r="AC7" s="79">
        <v>29.7</v>
      </c>
      <c r="AD7" s="79">
        <v>35.700000000000003</v>
      </c>
      <c r="AE7" s="79">
        <v>36.700000000000003</v>
      </c>
      <c r="AF7" s="130">
        <v>39.799999999999997</v>
      </c>
      <c r="AG7" s="79">
        <v>41.2</v>
      </c>
      <c r="AH7" s="79">
        <v>44.7</v>
      </c>
      <c r="AI7" s="79">
        <v>47.7</v>
      </c>
      <c r="AJ7" s="79">
        <v>53.9</v>
      </c>
      <c r="AK7" s="79">
        <v>58.6</v>
      </c>
      <c r="AL7" s="79">
        <v>63.9</v>
      </c>
      <c r="AM7" s="79">
        <v>70.3</v>
      </c>
      <c r="AN7" s="79">
        <v>72.7</v>
      </c>
      <c r="AO7" s="79">
        <v>81.099999999999994</v>
      </c>
      <c r="AP7" s="79">
        <v>80.2</v>
      </c>
      <c r="AQ7" s="79">
        <v>89.8</v>
      </c>
      <c r="AR7" s="79">
        <v>85.3</v>
      </c>
      <c r="AS7" s="79">
        <v>96</v>
      </c>
      <c r="AT7" s="79">
        <v>89.9</v>
      </c>
      <c r="AU7" s="79">
        <v>101.2</v>
      </c>
      <c r="AV7" s="275" t="s">
        <v>146</v>
      </c>
      <c r="AX7" s="133" t="s">
        <v>72</v>
      </c>
      <c r="AY7" s="133" t="s">
        <v>73</v>
      </c>
      <c r="AZ7" s="133" t="s">
        <v>74</v>
      </c>
      <c r="BA7" s="133" t="s">
        <v>75</v>
      </c>
      <c r="BB7" s="133" t="s">
        <v>76</v>
      </c>
      <c r="BC7" s="133" t="s">
        <v>77</v>
      </c>
      <c r="BD7" s="133" t="s">
        <v>78</v>
      </c>
      <c r="BE7" s="133" t="s">
        <v>79</v>
      </c>
      <c r="BF7" s="133" t="s">
        <v>80</v>
      </c>
      <c r="BG7" s="133" t="s">
        <v>81</v>
      </c>
      <c r="BH7" s="133" t="s">
        <v>128</v>
      </c>
      <c r="BI7" s="133" t="s">
        <v>82</v>
      </c>
    </row>
    <row r="8" spans="1:61" ht="21" customHeight="1">
      <c r="A8" s="72"/>
      <c r="B8" s="259" t="s">
        <v>27</v>
      </c>
      <c r="C8" s="254" t="s">
        <v>21</v>
      </c>
      <c r="D8" s="131">
        <v>74</v>
      </c>
      <c r="E8" s="131">
        <v>82.6</v>
      </c>
      <c r="F8" s="131">
        <v>80</v>
      </c>
      <c r="G8" s="131">
        <v>89.4</v>
      </c>
      <c r="H8" s="131">
        <v>85.1</v>
      </c>
      <c r="I8" s="131">
        <v>95.1</v>
      </c>
      <c r="J8" s="276">
        <v>43925</v>
      </c>
      <c r="X8" s="8" t="s">
        <v>27</v>
      </c>
      <c r="Y8" s="196" t="s">
        <v>67</v>
      </c>
      <c r="Z8" s="131">
        <v>22.5</v>
      </c>
      <c r="AA8" s="131">
        <v>21.3</v>
      </c>
      <c r="AB8" s="131">
        <v>28</v>
      </c>
      <c r="AC8" s="131">
        <v>27.5</v>
      </c>
      <c r="AD8" s="131">
        <v>33.6</v>
      </c>
      <c r="AE8" s="131">
        <v>34.200000000000003</v>
      </c>
      <c r="AF8" s="131">
        <v>38.1</v>
      </c>
      <c r="AG8" s="131">
        <v>39.700000000000003</v>
      </c>
      <c r="AH8" s="131">
        <v>43.2</v>
      </c>
      <c r="AI8" s="131">
        <v>46.1</v>
      </c>
      <c r="AJ8" s="131">
        <v>51</v>
      </c>
      <c r="AK8" s="131">
        <v>55.5</v>
      </c>
      <c r="AL8" s="131">
        <v>59.6</v>
      </c>
      <c r="AM8" s="131">
        <v>65.7</v>
      </c>
      <c r="AN8" s="131">
        <v>67.3</v>
      </c>
      <c r="AO8" s="131">
        <v>74.8</v>
      </c>
      <c r="AP8" s="131">
        <v>74</v>
      </c>
      <c r="AQ8" s="131">
        <v>82.6</v>
      </c>
      <c r="AR8" s="131">
        <v>80</v>
      </c>
      <c r="AS8" s="131">
        <v>89.4</v>
      </c>
      <c r="AT8" s="131">
        <v>85.1</v>
      </c>
      <c r="AU8" s="131">
        <v>95.1</v>
      </c>
      <c r="AV8" s="276">
        <v>43925</v>
      </c>
      <c r="AX8" s="134">
        <v>3.5</v>
      </c>
      <c r="AY8" s="134">
        <v>-1.5</v>
      </c>
      <c r="AZ8" s="134">
        <v>3</v>
      </c>
      <c r="BA8" s="134">
        <v>9</v>
      </c>
      <c r="BB8" s="134">
        <v>10</v>
      </c>
      <c r="BC8" s="134">
        <v>1</v>
      </c>
      <c r="BD8" s="134">
        <v>3</v>
      </c>
      <c r="BE8" s="134">
        <v>2</v>
      </c>
      <c r="BF8" s="134">
        <v>2</v>
      </c>
      <c r="BG8" s="134">
        <v>6</v>
      </c>
      <c r="BH8" s="134">
        <v>1.5</v>
      </c>
      <c r="BI8" s="135">
        <f>AVERAGE(AX8:BH8)</f>
        <v>3.5909090909090908</v>
      </c>
    </row>
    <row r="9" spans="1:61" ht="21" customHeight="1">
      <c r="A9" s="116"/>
      <c r="B9" s="8"/>
      <c r="C9" s="255" t="s">
        <v>22</v>
      </c>
      <c r="D9" s="220">
        <f t="shared" ref="D9:I9" si="0">ROUND(D6/D7*100,0)</f>
        <v>91</v>
      </c>
      <c r="E9" s="220">
        <f t="shared" si="0"/>
        <v>91</v>
      </c>
      <c r="F9" s="220">
        <f t="shared" si="0"/>
        <v>94</v>
      </c>
      <c r="G9" s="220">
        <f t="shared" si="0"/>
        <v>92</v>
      </c>
      <c r="H9" s="220">
        <f t="shared" si="0"/>
        <v>93</v>
      </c>
      <c r="I9" s="220">
        <f t="shared" si="0"/>
        <v>92</v>
      </c>
      <c r="J9" s="257"/>
      <c r="X9" s="71"/>
      <c r="Y9" s="69" t="s">
        <v>22</v>
      </c>
      <c r="Z9" s="11">
        <f>ROUND(Z6/Z7*100,0)</f>
        <v>93</v>
      </c>
      <c r="AA9" s="11">
        <f t="shared" ref="AA9:AU9" si="1">ROUND(AA6/AA7*100,0)</f>
        <v>85</v>
      </c>
      <c r="AB9" s="11">
        <f>ROUND(AB6/AB7*100,0)</f>
        <v>92</v>
      </c>
      <c r="AC9" s="11">
        <f t="shared" si="1"/>
        <v>88</v>
      </c>
      <c r="AD9" s="11">
        <f t="shared" si="1"/>
        <v>92</v>
      </c>
      <c r="AE9" s="11">
        <f>ROUND(AE6/AE7*100,0)</f>
        <v>88</v>
      </c>
      <c r="AF9" s="11">
        <f t="shared" si="1"/>
        <v>93</v>
      </c>
      <c r="AG9" s="11">
        <f t="shared" si="1"/>
        <v>90</v>
      </c>
      <c r="AH9" s="11">
        <f t="shared" si="1"/>
        <v>94</v>
      </c>
      <c r="AI9" s="11">
        <f t="shared" si="1"/>
        <v>91</v>
      </c>
      <c r="AJ9" s="11">
        <f t="shared" si="1"/>
        <v>90</v>
      </c>
      <c r="AK9" s="11">
        <f t="shared" si="1"/>
        <v>88</v>
      </c>
      <c r="AL9" s="11">
        <f t="shared" si="1"/>
        <v>89</v>
      </c>
      <c r="AM9" s="11">
        <f t="shared" si="1"/>
        <v>88</v>
      </c>
      <c r="AN9" s="11">
        <f t="shared" si="1"/>
        <v>91</v>
      </c>
      <c r="AO9" s="11">
        <f t="shared" si="1"/>
        <v>90</v>
      </c>
      <c r="AP9" s="11">
        <f t="shared" si="1"/>
        <v>91</v>
      </c>
      <c r="AQ9" s="11">
        <f t="shared" si="1"/>
        <v>91</v>
      </c>
      <c r="AR9" s="11">
        <f t="shared" si="1"/>
        <v>94</v>
      </c>
      <c r="AS9" s="11">
        <f t="shared" si="1"/>
        <v>92</v>
      </c>
      <c r="AT9" s="11">
        <f t="shared" si="1"/>
        <v>93</v>
      </c>
      <c r="AU9" s="11">
        <f t="shared" si="1"/>
        <v>92</v>
      </c>
      <c r="AV9" s="123"/>
    </row>
    <row r="10" spans="1:61" ht="21" customHeight="1">
      <c r="A10" s="116"/>
      <c r="B10" s="12"/>
      <c r="C10" s="256" t="s">
        <v>23</v>
      </c>
      <c r="D10" s="219">
        <f t="shared" ref="D10:I10" si="2">ROUND(D6/D8*100,0)</f>
        <v>99</v>
      </c>
      <c r="E10" s="219">
        <f t="shared" si="2"/>
        <v>99</v>
      </c>
      <c r="F10" s="219">
        <f t="shared" si="2"/>
        <v>100</v>
      </c>
      <c r="G10" s="219">
        <f t="shared" si="2"/>
        <v>99</v>
      </c>
      <c r="H10" s="219">
        <f t="shared" si="2"/>
        <v>99</v>
      </c>
      <c r="I10" s="219">
        <f t="shared" si="2"/>
        <v>98</v>
      </c>
      <c r="J10" s="258"/>
      <c r="X10" s="5"/>
      <c r="Y10" s="70" t="s">
        <v>23</v>
      </c>
      <c r="Z10" s="13">
        <f t="shared" ref="Z10:AU10" si="3">ROUND(Z6/Z8*100,0)</f>
        <v>99</v>
      </c>
      <c r="AA10" s="13">
        <f t="shared" si="3"/>
        <v>92</v>
      </c>
      <c r="AB10" s="13">
        <f>ROUND(AB6/AB8*100,0)</f>
        <v>99</v>
      </c>
      <c r="AC10" s="13">
        <f t="shared" si="3"/>
        <v>95</v>
      </c>
      <c r="AD10" s="13">
        <f t="shared" si="3"/>
        <v>98</v>
      </c>
      <c r="AE10" s="13">
        <f>ROUND(AE6/AE8*100,0)</f>
        <v>94</v>
      </c>
      <c r="AF10" s="13">
        <f t="shared" si="3"/>
        <v>97</v>
      </c>
      <c r="AG10" s="13">
        <f t="shared" si="3"/>
        <v>94</v>
      </c>
      <c r="AH10" s="13">
        <f t="shared" si="3"/>
        <v>97</v>
      </c>
      <c r="AI10" s="13">
        <f t="shared" si="3"/>
        <v>95</v>
      </c>
      <c r="AJ10" s="13">
        <f t="shared" si="3"/>
        <v>95</v>
      </c>
      <c r="AK10" s="13">
        <f t="shared" si="3"/>
        <v>93</v>
      </c>
      <c r="AL10" s="13">
        <f t="shared" si="3"/>
        <v>96</v>
      </c>
      <c r="AM10" s="13">
        <f t="shared" si="3"/>
        <v>95</v>
      </c>
      <c r="AN10" s="13">
        <f t="shared" si="3"/>
        <v>98</v>
      </c>
      <c r="AO10" s="13">
        <f t="shared" si="3"/>
        <v>98</v>
      </c>
      <c r="AP10" s="13">
        <f t="shared" si="3"/>
        <v>99</v>
      </c>
      <c r="AQ10" s="13">
        <f t="shared" si="3"/>
        <v>99</v>
      </c>
      <c r="AR10" s="13">
        <f t="shared" si="3"/>
        <v>100</v>
      </c>
      <c r="AS10" s="13">
        <f t="shared" si="3"/>
        <v>99</v>
      </c>
      <c r="AT10" s="13">
        <f t="shared" si="3"/>
        <v>99</v>
      </c>
      <c r="AU10" s="13">
        <f t="shared" si="3"/>
        <v>98</v>
      </c>
      <c r="AV10" s="124"/>
    </row>
    <row r="11" spans="1:61" ht="15" customHeight="1">
      <c r="D11" s="80"/>
      <c r="E11" s="80"/>
      <c r="F11" s="80"/>
      <c r="G11" s="80"/>
      <c r="J11" s="122"/>
      <c r="K11" s="122"/>
    </row>
    <row r="12" spans="1:61" ht="19.5" customHeight="1">
      <c r="A12" s="15" t="s">
        <v>142</v>
      </c>
      <c r="B12" s="136"/>
      <c r="C12" s="80"/>
      <c r="D12" s="80"/>
      <c r="E12" s="80"/>
      <c r="F12" s="80"/>
      <c r="G12" s="80"/>
      <c r="Y12" s="14" t="s">
        <v>113</v>
      </c>
      <c r="AA12" s="240" t="s">
        <v>122</v>
      </c>
      <c r="AB12" s="80"/>
      <c r="AC12" s="129">
        <f>(AC6-AC7)/(M34/10)</f>
        <v>-5.3731343283582067</v>
      </c>
      <c r="AD12" s="80"/>
      <c r="AE12" s="129">
        <f>(AE6-AE7)/(N34/10)</f>
        <v>-6.28571428571429</v>
      </c>
      <c r="AF12" s="80"/>
      <c r="AG12" s="129">
        <f>(AG6-AG7)/(O34/10)</f>
        <v>-8.8888888888888893</v>
      </c>
      <c r="AH12" s="80"/>
      <c r="AI12" s="129">
        <f>(AI6-AI7)/(P34/10)</f>
        <v>-6.3076923076923093</v>
      </c>
      <c r="AJ12" s="80"/>
      <c r="AK12" s="129">
        <f>(AK6-AK7)/(Q34/10)</f>
        <v>-6.2385321100917475</v>
      </c>
      <c r="AL12" s="80"/>
      <c r="AM12" s="129">
        <f>(AM6-AM7)/(R34/10)</f>
        <v>-6.9230769230769216</v>
      </c>
      <c r="AN12" s="80"/>
      <c r="AO12" s="129">
        <f>(AO6-AO7)/(S34/10)</f>
        <v>-7.4999999999999973</v>
      </c>
      <c r="AP12" s="80"/>
      <c r="AQ12" s="129">
        <f>(AQ6-AQ7)/(T34/10)</f>
        <v>-9.3103448275861975</v>
      </c>
      <c r="AR12" s="80"/>
      <c r="AS12" s="129">
        <f>(AS6-AS7)/(U34/10)</f>
        <v>-12.258064516129016</v>
      </c>
      <c r="AU12" s="129">
        <f>(AU6-AU7)/(V34/10)</f>
        <v>-15.384615384615378</v>
      </c>
    </row>
    <row r="13" spans="1:61" ht="19.5" customHeight="1">
      <c r="A13" s="15" t="s">
        <v>147</v>
      </c>
      <c r="B13" s="113"/>
      <c r="C13" s="136"/>
      <c r="D13" s="80"/>
      <c r="E13" s="80"/>
      <c r="F13" s="80"/>
      <c r="G13" s="80"/>
      <c r="Y13" s="14" t="s">
        <v>114</v>
      </c>
      <c r="AA13" s="240" t="s">
        <v>122</v>
      </c>
      <c r="AB13" s="80"/>
      <c r="AC13" s="129">
        <f>(AC6-AC8)/(M35/10)</f>
        <v>-2.2580645161290303</v>
      </c>
      <c r="AD13" s="80"/>
      <c r="AE13" s="129">
        <f>(AE6-AE8)/(N35/10)</f>
        <v>-2.8358208955223954</v>
      </c>
      <c r="AF13" s="80"/>
      <c r="AG13" s="129">
        <f>(AG6-AG8)/(O35/10)</f>
        <v>-4.545454545454545</v>
      </c>
      <c r="AH13" s="80"/>
      <c r="AI13" s="129">
        <f>(AI6-AI8)/(P35/10)</f>
        <v>-3.9062500000000004</v>
      </c>
      <c r="AJ13" s="80"/>
      <c r="AK13" s="129">
        <f>(AK6-AK8)/(Q35/10)</f>
        <v>-3.936170212765961</v>
      </c>
      <c r="AL13" s="80"/>
      <c r="AM13" s="129">
        <f>(AM6-AM8)/(R35/10)</f>
        <v>-3.4313725490196072</v>
      </c>
      <c r="AN13" s="80"/>
      <c r="AO13" s="129">
        <f>(AO6-AO8)/(S35/10)</f>
        <v>-1.9780219780219761</v>
      </c>
      <c r="AP13" s="80"/>
      <c r="AQ13" s="129">
        <f>(AQ6-AQ8)/(T35/10)</f>
        <v>-1.1538461538461433</v>
      </c>
      <c r="AR13" s="80"/>
      <c r="AS13" s="129">
        <f>(AS6-AS8)/(U35/10)</f>
        <v>-1.4705882352941151</v>
      </c>
      <c r="AU13" s="129">
        <f>(AU6-AU8)/(V35/10)</f>
        <v>-3.333333333333325</v>
      </c>
    </row>
    <row r="14" spans="1:61" ht="19.5" customHeight="1">
      <c r="A14" s="15" t="s">
        <v>129</v>
      </c>
      <c r="B14" s="113"/>
      <c r="C14" s="287"/>
      <c r="D14" s="80"/>
      <c r="E14" s="80"/>
      <c r="F14" s="80"/>
      <c r="G14" s="80"/>
      <c r="AA14" s="80"/>
      <c r="AQ14" s="129"/>
    </row>
    <row r="15" spans="1:61" ht="19.5" customHeight="1">
      <c r="A15" s="15" t="s">
        <v>83</v>
      </c>
      <c r="B15" s="80"/>
      <c r="C15" s="113"/>
      <c r="D15" s="80"/>
      <c r="E15" s="80"/>
      <c r="F15" s="80"/>
      <c r="G15" s="80"/>
    </row>
    <row r="16" spans="1:61" ht="21" customHeight="1">
      <c r="E16" s="118"/>
      <c r="F16" s="119"/>
      <c r="G16" s="119"/>
      <c r="Y16" s="241" t="s">
        <v>124</v>
      </c>
      <c r="Z16" s="243"/>
    </row>
    <row r="17" spans="1:33" ht="21" customHeight="1">
      <c r="B17" s="120"/>
      <c r="C17" s="120"/>
      <c r="D17" s="119"/>
      <c r="G17" s="89"/>
      <c r="H17" s="118"/>
      <c r="J17" s="27"/>
      <c r="AG17" s="88"/>
    </row>
    <row r="18" spans="1:33" ht="21" customHeight="1">
      <c r="A18" s="34"/>
      <c r="B18" s="120"/>
      <c r="C18" s="120"/>
      <c r="D18" s="119"/>
      <c r="G18" s="88"/>
      <c r="H18" s="118"/>
      <c r="I18" s="119"/>
      <c r="J18" s="27"/>
    </row>
    <row r="19" spans="1:33" ht="21" customHeight="1">
      <c r="A19" s="34"/>
      <c r="B19" s="120"/>
      <c r="C19" s="120"/>
      <c r="D19" s="118"/>
      <c r="G19" s="89"/>
      <c r="H19" s="118"/>
    </row>
    <row r="20" spans="1:33" ht="21" customHeight="1">
      <c r="A20" s="27"/>
      <c r="B20" s="27"/>
      <c r="C20" s="34"/>
      <c r="D20" s="118"/>
      <c r="H20" s="118"/>
    </row>
    <row r="21" spans="1:33" ht="21" customHeight="1">
      <c r="B21" s="120"/>
      <c r="C21" s="113"/>
      <c r="D21" s="118"/>
      <c r="H21" s="27"/>
    </row>
    <row r="22" spans="1:33" ht="21" customHeight="1">
      <c r="B22" s="120"/>
      <c r="C22" s="113"/>
      <c r="D22" s="118"/>
    </row>
    <row r="23" spans="1:33" ht="21" customHeight="1">
      <c r="B23" s="120"/>
      <c r="C23" s="113"/>
      <c r="D23" s="118"/>
    </row>
    <row r="24" spans="1:33" ht="21" customHeight="1">
      <c r="D24" s="27"/>
    </row>
    <row r="25" spans="1:33" ht="21" customHeight="1">
      <c r="D25" s="27"/>
    </row>
    <row r="26" spans="1:33" ht="21" customHeight="1"/>
    <row r="27" spans="1:33" ht="18" customHeight="1"/>
    <row r="28" spans="1:33" ht="18" customHeight="1">
      <c r="A28" s="34"/>
      <c r="C28" s="15"/>
    </row>
    <row r="29" spans="1:33" ht="18" customHeight="1"/>
    <row r="30" spans="1:33" ht="19.5" customHeight="1">
      <c r="A30" s="34"/>
      <c r="O30" s="24"/>
      <c r="P30" s="24"/>
      <c r="Q30" s="25"/>
      <c r="R30" s="24"/>
      <c r="S30" s="24"/>
      <c r="T30" s="24"/>
    </row>
    <row r="31" spans="1:33">
      <c r="A31" s="34"/>
      <c r="L31" s="83"/>
      <c r="M31" s="197" t="s">
        <v>84</v>
      </c>
      <c r="N31" s="198" t="s">
        <v>28</v>
      </c>
      <c r="O31" s="198" t="s">
        <v>29</v>
      </c>
      <c r="P31" s="198" t="s">
        <v>30</v>
      </c>
      <c r="Q31" s="198" t="s">
        <v>31</v>
      </c>
      <c r="R31" s="198" t="s">
        <v>32</v>
      </c>
      <c r="S31" s="198" t="s">
        <v>33</v>
      </c>
      <c r="T31" s="198" t="s">
        <v>34</v>
      </c>
      <c r="U31" s="198" t="s">
        <v>35</v>
      </c>
      <c r="V31" s="198" t="s">
        <v>36</v>
      </c>
    </row>
    <row r="32" spans="1:33">
      <c r="A32" s="34"/>
      <c r="L32" s="84"/>
      <c r="M32" s="199" t="s">
        <v>85</v>
      </c>
      <c r="N32" s="199" t="s">
        <v>53</v>
      </c>
      <c r="O32" s="199" t="s">
        <v>54</v>
      </c>
      <c r="P32" s="199" t="s">
        <v>55</v>
      </c>
      <c r="Q32" s="199" t="s">
        <v>56</v>
      </c>
      <c r="R32" s="199" t="s">
        <v>47</v>
      </c>
      <c r="S32" s="199" t="s">
        <v>57</v>
      </c>
      <c r="T32" s="199" t="s">
        <v>58</v>
      </c>
      <c r="U32" s="199" t="s">
        <v>121</v>
      </c>
      <c r="V32" s="199" t="s">
        <v>60</v>
      </c>
    </row>
    <row r="33" spans="1:22" ht="15.75" customHeight="1">
      <c r="A33" s="27"/>
      <c r="L33" s="200" t="s">
        <v>64</v>
      </c>
      <c r="M33" s="100">
        <f>AC6-AA6</f>
        <v>6.6000000000000014</v>
      </c>
      <c r="N33" s="100">
        <f>AE6-AC6</f>
        <v>6.1999999999999957</v>
      </c>
      <c r="O33" s="101">
        <f>AG6-AE6</f>
        <v>4.9000000000000057</v>
      </c>
      <c r="P33" s="101">
        <f>AI6-AG6</f>
        <v>6.3999999999999986</v>
      </c>
      <c r="Q33" s="101">
        <f>AK6-AI6</f>
        <v>8.1999999999999957</v>
      </c>
      <c r="R33" s="101">
        <f>AM6-AK6</f>
        <v>10.400000000000006</v>
      </c>
      <c r="S33" s="101">
        <f>AO6-AM6</f>
        <v>10.799999999999997</v>
      </c>
      <c r="T33" s="101">
        <f>AQ6-AO6</f>
        <v>8.7000000000000028</v>
      </c>
      <c r="U33" s="100">
        <f>AS6-AQ6</f>
        <v>6.7000000000000028</v>
      </c>
      <c r="V33" s="100">
        <f>AU6-AS6</f>
        <v>4.7999999999999972</v>
      </c>
    </row>
    <row r="34" spans="1:22" ht="15.75" customHeight="1">
      <c r="A34" s="27"/>
      <c r="L34" s="200" t="s">
        <v>66</v>
      </c>
      <c r="M34" s="100">
        <f>AC7-AA7</f>
        <v>6.6999999999999993</v>
      </c>
      <c r="N34" s="100">
        <f>AE7-AC7</f>
        <v>7.0000000000000036</v>
      </c>
      <c r="O34" s="101">
        <f>AG7-AE7</f>
        <v>4.5</v>
      </c>
      <c r="P34" s="101">
        <f>AI7-AG7</f>
        <v>6.5</v>
      </c>
      <c r="Q34" s="101">
        <f>AK7-AI7</f>
        <v>10.899999999999999</v>
      </c>
      <c r="R34" s="101">
        <f>AM7-AK7</f>
        <v>11.699999999999996</v>
      </c>
      <c r="S34" s="101">
        <f>AO7-AM7</f>
        <v>10.799999999999997</v>
      </c>
      <c r="T34" s="101">
        <f>AQ7-AO7</f>
        <v>8.7000000000000028</v>
      </c>
      <c r="U34" s="100">
        <f>AS7-AQ7</f>
        <v>6.2000000000000028</v>
      </c>
      <c r="V34" s="100">
        <f>AU7-AS7</f>
        <v>5.2000000000000028</v>
      </c>
    </row>
    <row r="35" spans="1:22" ht="15.75" customHeight="1">
      <c r="A35" s="27"/>
      <c r="L35" s="200" t="s">
        <v>67</v>
      </c>
      <c r="M35" s="100">
        <f>AC8-AA8</f>
        <v>6.1999999999999993</v>
      </c>
      <c r="N35" s="100">
        <f>AE8-AC8</f>
        <v>6.7000000000000028</v>
      </c>
      <c r="O35" s="101">
        <f>AG8-AE8</f>
        <v>5.5</v>
      </c>
      <c r="P35" s="101">
        <f>AI8-AG8</f>
        <v>6.3999999999999986</v>
      </c>
      <c r="Q35" s="101">
        <f>AK8-AI8</f>
        <v>9.3999999999999986</v>
      </c>
      <c r="R35" s="101">
        <f>AM8-AK8</f>
        <v>10.200000000000003</v>
      </c>
      <c r="S35" s="101">
        <f>AO8-AM8</f>
        <v>9.0999999999999943</v>
      </c>
      <c r="T35" s="101">
        <f>AQ8-AO8</f>
        <v>7.7999999999999972</v>
      </c>
      <c r="U35" s="100">
        <f>AS8-AQ8</f>
        <v>6.8000000000000114</v>
      </c>
      <c r="V35" s="100">
        <f>AU8-AS8</f>
        <v>5.6999999999999886</v>
      </c>
    </row>
    <row r="36" spans="1:22" ht="15.75" customHeight="1">
      <c r="A36" s="27"/>
      <c r="L36" s="103" t="s">
        <v>68</v>
      </c>
      <c r="M36" s="104">
        <f>M33/M34*100</f>
        <v>98.507462686567195</v>
      </c>
      <c r="N36" s="104">
        <f>N33/N34*100</f>
        <v>88.57142857142847</v>
      </c>
      <c r="O36" s="105">
        <f t="shared" ref="O36:V36" si="4">O33/O34*100</f>
        <v>108.88888888888901</v>
      </c>
      <c r="P36" s="105">
        <f t="shared" si="4"/>
        <v>98.461538461538439</v>
      </c>
      <c r="Q36" s="105">
        <f t="shared" si="4"/>
        <v>75.229357798165111</v>
      </c>
      <c r="R36" s="105">
        <f t="shared" si="4"/>
        <v>88.888888888888971</v>
      </c>
      <c r="S36" s="105">
        <f t="shared" si="4"/>
        <v>100</v>
      </c>
      <c r="T36" s="105">
        <f t="shared" si="4"/>
        <v>100</v>
      </c>
      <c r="U36" s="104">
        <f t="shared" si="4"/>
        <v>108.06451612903226</v>
      </c>
      <c r="V36" s="104">
        <f t="shared" si="4"/>
        <v>92.307692307692207</v>
      </c>
    </row>
    <row r="37" spans="1:22" ht="15.75" customHeight="1">
      <c r="A37" s="27"/>
      <c r="L37" s="103" t="s">
        <v>69</v>
      </c>
      <c r="M37" s="104">
        <f>M33/M35*100</f>
        <v>106.45161290322585</v>
      </c>
      <c r="N37" s="104">
        <f t="shared" ref="N37:V37" si="5">N33/N35*100</f>
        <v>92.537313432835717</v>
      </c>
      <c r="O37" s="105">
        <f t="shared" si="5"/>
        <v>89.090909090909193</v>
      </c>
      <c r="P37" s="105">
        <f t="shared" si="5"/>
        <v>100</v>
      </c>
      <c r="Q37" s="105">
        <f t="shared" si="5"/>
        <v>87.234042553191458</v>
      </c>
      <c r="R37" s="105">
        <f t="shared" si="5"/>
        <v>101.96078431372553</v>
      </c>
      <c r="S37" s="105">
        <f t="shared" si="5"/>
        <v>118.68131868131873</v>
      </c>
      <c r="T37" s="105">
        <f t="shared" si="5"/>
        <v>111.5384615384616</v>
      </c>
      <c r="U37" s="104">
        <f t="shared" si="5"/>
        <v>98.529411764705756</v>
      </c>
      <c r="V37" s="104">
        <f t="shared" si="5"/>
        <v>84.210526315789593</v>
      </c>
    </row>
    <row r="38" spans="1:22" ht="15.75" customHeight="1">
      <c r="A38" s="27"/>
      <c r="O38" s="80"/>
      <c r="P38" s="80"/>
      <c r="Q38" s="80"/>
      <c r="R38" s="80"/>
      <c r="S38" s="80"/>
      <c r="T38" s="80"/>
    </row>
    <row r="39" spans="1:22" ht="15.75" customHeight="1">
      <c r="N39" s="21"/>
      <c r="O39" s="125"/>
      <c r="P39" s="126" t="s">
        <v>68</v>
      </c>
      <c r="Q39" s="214"/>
      <c r="R39" s="106" t="s">
        <v>148</v>
      </c>
      <c r="S39" s="126"/>
      <c r="T39" s="126"/>
      <c r="U39" s="25"/>
    </row>
    <row r="40" spans="1:22" ht="15.75" customHeight="1">
      <c r="M40" s="88"/>
      <c r="O40" s="127"/>
      <c r="P40" s="107"/>
      <c r="Q40" s="128"/>
      <c r="R40" s="107"/>
      <c r="S40" s="107"/>
      <c r="T40" s="107"/>
      <c r="U40" s="27"/>
      <c r="V40" s="88"/>
    </row>
    <row r="41" spans="1:22" ht="14.25">
      <c r="M41" s="88"/>
      <c r="O41" s="125"/>
      <c r="P41" s="126" t="s">
        <v>69</v>
      </c>
      <c r="Q41" s="214"/>
      <c r="R41" s="106" t="s">
        <v>148</v>
      </c>
      <c r="S41" s="126"/>
      <c r="T41" s="126"/>
      <c r="U41" s="25"/>
      <c r="V41" s="88"/>
    </row>
    <row r="42" spans="1:22">
      <c r="O42" s="93"/>
      <c r="P42" s="93"/>
      <c r="Q42" s="93"/>
      <c r="R42" s="93"/>
      <c r="S42" s="93"/>
      <c r="T42" s="93"/>
    </row>
    <row r="45" spans="1:22">
      <c r="Q45" s="129"/>
    </row>
    <row r="46" spans="1:22">
      <c r="Q46" s="129"/>
    </row>
  </sheetData>
  <mergeCells count="5">
    <mergeCell ref="AD4:AE4"/>
    <mergeCell ref="AF4:AG4"/>
    <mergeCell ref="Z4:AA4"/>
    <mergeCell ref="AB4:AC4"/>
    <mergeCell ref="A2:J2"/>
  </mergeCells>
  <phoneticPr fontId="12"/>
  <pageMargins left="0.7" right="0.2" top="0.9" bottom="0.98" header="0.32" footer="0.51"/>
  <headerFooter alignWithMargins="0"/>
  <rowBreaks count="1" manualBreakCount="1">
    <brk id="42" max="21" man="1"/>
  </rowBreaks>
  <colBreaks count="1" manualBreakCount="1">
    <brk id="10" max="41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AZ108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351" t="s">
        <v>119</v>
      </c>
      <c r="C1" s="351"/>
      <c r="D1" s="351"/>
      <c r="E1" s="351"/>
      <c r="F1" s="351"/>
      <c r="G1" s="351"/>
      <c r="H1" s="351"/>
      <c r="I1" s="351"/>
      <c r="J1" s="351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>
      <c r="A3" s="1"/>
      <c r="B3" s="3"/>
      <c r="C3" s="4"/>
      <c r="D3" s="180" t="s">
        <v>4</v>
      </c>
      <c r="E3" s="29"/>
      <c r="F3" s="180" t="s">
        <v>5</v>
      </c>
      <c r="G3" s="29"/>
      <c r="H3" s="180" t="s">
        <v>6</v>
      </c>
      <c r="I3" s="29"/>
      <c r="J3" s="228" t="s">
        <v>13</v>
      </c>
      <c r="K3" s="16"/>
      <c r="L3" s="16"/>
      <c r="Z3" s="1"/>
      <c r="AA3" s="3"/>
      <c r="AB3" s="28"/>
      <c r="AC3" s="180" t="s">
        <v>4</v>
      </c>
      <c r="AD3" s="29"/>
      <c r="AE3" s="180" t="s">
        <v>5</v>
      </c>
      <c r="AF3" s="29"/>
      <c r="AG3" s="180" t="s">
        <v>6</v>
      </c>
      <c r="AH3" s="29"/>
      <c r="AI3" s="180" t="s">
        <v>7</v>
      </c>
      <c r="AJ3" s="29"/>
      <c r="AK3" s="180" t="s">
        <v>8</v>
      </c>
      <c r="AL3" s="29"/>
      <c r="AM3" s="180" t="s">
        <v>9</v>
      </c>
      <c r="AN3" s="29"/>
      <c r="AO3" s="180" t="s">
        <v>10</v>
      </c>
      <c r="AP3" s="29"/>
      <c r="AQ3" s="180" t="s">
        <v>11</v>
      </c>
      <c r="AR3" s="29"/>
      <c r="AS3" s="180" t="s">
        <v>12</v>
      </c>
      <c r="AT3" s="29"/>
      <c r="AU3" s="180" t="s">
        <v>96</v>
      </c>
      <c r="AV3" s="29"/>
      <c r="AW3" s="180" t="s">
        <v>97</v>
      </c>
      <c r="AX3" s="29"/>
      <c r="AY3" s="180" t="s">
        <v>98</v>
      </c>
      <c r="AZ3" s="35"/>
    </row>
    <row r="4" spans="1:52">
      <c r="A4" s="1"/>
      <c r="B4" s="5"/>
      <c r="C4" s="6"/>
      <c r="D4" s="192" t="s">
        <v>99</v>
      </c>
      <c r="E4" s="193" t="s">
        <v>100</v>
      </c>
      <c r="F4" s="191" t="s">
        <v>99</v>
      </c>
      <c r="G4" s="192" t="s">
        <v>100</v>
      </c>
      <c r="H4" s="193" t="s">
        <v>99</v>
      </c>
      <c r="I4" s="205" t="s">
        <v>100</v>
      </c>
      <c r="J4" s="229"/>
      <c r="K4" s="16"/>
      <c r="L4" s="16"/>
      <c r="Z4" s="1"/>
      <c r="AA4" s="5"/>
      <c r="AB4" s="30"/>
      <c r="AC4" s="192" t="s">
        <v>99</v>
      </c>
      <c r="AD4" s="193" t="s">
        <v>100</v>
      </c>
      <c r="AE4" s="191" t="s">
        <v>99</v>
      </c>
      <c r="AF4" s="192" t="s">
        <v>100</v>
      </c>
      <c r="AG4" s="193" t="s">
        <v>99</v>
      </c>
      <c r="AH4" s="205" t="s">
        <v>100</v>
      </c>
      <c r="AI4" s="192" t="s">
        <v>99</v>
      </c>
      <c r="AJ4" s="193" t="s">
        <v>100</v>
      </c>
      <c r="AK4" s="193" t="s">
        <v>99</v>
      </c>
      <c r="AL4" s="205" t="s">
        <v>100</v>
      </c>
      <c r="AM4" s="192" t="s">
        <v>99</v>
      </c>
      <c r="AN4" s="193" t="s">
        <v>100</v>
      </c>
      <c r="AO4" s="193" t="s">
        <v>99</v>
      </c>
      <c r="AP4" s="204" t="s">
        <v>100</v>
      </c>
      <c r="AQ4" s="191" t="s">
        <v>99</v>
      </c>
      <c r="AR4" s="192" t="s">
        <v>100</v>
      </c>
      <c r="AS4" s="193" t="s">
        <v>99</v>
      </c>
      <c r="AT4" s="205" t="s">
        <v>100</v>
      </c>
      <c r="AU4" s="191" t="s">
        <v>99</v>
      </c>
      <c r="AV4" s="193" t="s">
        <v>100</v>
      </c>
      <c r="AW4" s="191" t="s">
        <v>99</v>
      </c>
      <c r="AX4" s="192" t="s">
        <v>100</v>
      </c>
      <c r="AY4" s="193" t="s">
        <v>99</v>
      </c>
      <c r="AZ4" s="204" t="s">
        <v>100</v>
      </c>
    </row>
    <row r="5" spans="1:52" ht="14.25">
      <c r="A5" s="1"/>
      <c r="B5" s="36"/>
      <c r="C5" s="207" t="s">
        <v>101</v>
      </c>
      <c r="D5" s="37"/>
      <c r="E5" s="38"/>
      <c r="F5" s="37"/>
      <c r="G5" s="38"/>
      <c r="H5" s="38"/>
      <c r="I5" s="64"/>
      <c r="J5" s="230"/>
      <c r="Z5" s="1"/>
      <c r="AA5" s="36"/>
      <c r="AB5" s="207" t="s">
        <v>101</v>
      </c>
      <c r="AC5" s="37"/>
      <c r="AD5" s="38"/>
      <c r="AE5" s="37"/>
      <c r="AF5" s="38"/>
      <c r="AG5" s="38"/>
      <c r="AH5" s="56"/>
      <c r="AI5" s="37"/>
      <c r="AJ5" s="38"/>
      <c r="AK5" s="38"/>
      <c r="AL5" s="56"/>
      <c r="AM5" s="37"/>
      <c r="AN5" s="38"/>
      <c r="AO5" s="38"/>
      <c r="AP5" s="56"/>
      <c r="AQ5" s="37"/>
      <c r="AR5" s="38"/>
      <c r="AS5" s="38"/>
      <c r="AT5" s="64"/>
      <c r="AU5" s="37"/>
      <c r="AV5" s="38"/>
      <c r="AW5" s="37"/>
      <c r="AX5" s="38"/>
      <c r="AY5" s="38"/>
      <c r="AZ5" s="56"/>
    </row>
    <row r="6" spans="1:52" ht="14.25">
      <c r="A6" s="1"/>
      <c r="B6" s="36"/>
      <c r="C6" s="208" t="s">
        <v>102</v>
      </c>
      <c r="D6" s="39" t="s">
        <v>18</v>
      </c>
      <c r="E6" s="39" t="s">
        <v>18</v>
      </c>
      <c r="F6" s="39" t="s">
        <v>18</v>
      </c>
      <c r="G6" s="39" t="s">
        <v>18</v>
      </c>
      <c r="H6" s="39" t="s">
        <v>18</v>
      </c>
      <c r="I6" s="39" t="s">
        <v>18</v>
      </c>
      <c r="J6" s="231"/>
      <c r="Z6" s="1"/>
      <c r="AA6" s="36"/>
      <c r="AB6" s="208" t="s">
        <v>102</v>
      </c>
      <c r="AC6" s="39" t="s">
        <v>18</v>
      </c>
      <c r="AD6" s="39" t="s">
        <v>18</v>
      </c>
      <c r="AE6" s="39" t="s">
        <v>18</v>
      </c>
      <c r="AF6" s="39" t="s">
        <v>18</v>
      </c>
      <c r="AG6" s="39" t="s">
        <v>18</v>
      </c>
      <c r="AH6" s="39" t="s">
        <v>18</v>
      </c>
      <c r="AI6" s="39" t="s">
        <v>18</v>
      </c>
      <c r="AJ6" s="39" t="s">
        <v>18</v>
      </c>
      <c r="AK6" s="39" t="s">
        <v>18</v>
      </c>
      <c r="AL6" s="39" t="s">
        <v>18</v>
      </c>
      <c r="AM6" s="39" t="s">
        <v>18</v>
      </c>
      <c r="AN6" s="39" t="s">
        <v>18</v>
      </c>
      <c r="AO6" s="39" t="s">
        <v>18</v>
      </c>
      <c r="AP6" s="39" t="s">
        <v>18</v>
      </c>
      <c r="AQ6" s="39" t="s">
        <v>18</v>
      </c>
      <c r="AR6" s="39" t="s">
        <v>18</v>
      </c>
      <c r="AS6" s="39" t="s">
        <v>18</v>
      </c>
      <c r="AT6" s="39" t="s">
        <v>18</v>
      </c>
      <c r="AU6" s="39" t="s">
        <v>18</v>
      </c>
      <c r="AV6" s="39" t="s">
        <v>18</v>
      </c>
      <c r="AW6" s="39" t="s">
        <v>18</v>
      </c>
      <c r="AX6" s="39" t="s">
        <v>18</v>
      </c>
      <c r="AY6" s="39" t="s">
        <v>18</v>
      </c>
      <c r="AZ6" s="45" t="s">
        <v>18</v>
      </c>
    </row>
    <row r="7" spans="1:52" ht="14.25">
      <c r="A7" s="1"/>
      <c r="B7" s="40" t="s">
        <v>104</v>
      </c>
      <c r="C7" s="209" t="s">
        <v>103</v>
      </c>
      <c r="D7" s="221" t="s">
        <v>18</v>
      </c>
      <c r="E7" s="221" t="s">
        <v>18</v>
      </c>
      <c r="F7" s="221" t="s">
        <v>18</v>
      </c>
      <c r="G7" s="221" t="s">
        <v>18</v>
      </c>
      <c r="H7" s="221" t="s">
        <v>18</v>
      </c>
      <c r="I7" s="221" t="s">
        <v>18</v>
      </c>
      <c r="J7" s="232"/>
      <c r="Z7" s="1"/>
      <c r="AA7" s="40" t="s">
        <v>104</v>
      </c>
      <c r="AB7" s="209" t="s">
        <v>103</v>
      </c>
      <c r="AC7" s="221" t="s">
        <v>18</v>
      </c>
      <c r="AD7" s="221" t="s">
        <v>18</v>
      </c>
      <c r="AE7" s="221" t="s">
        <v>18</v>
      </c>
      <c r="AF7" s="221" t="s">
        <v>18</v>
      </c>
      <c r="AG7" s="221" t="s">
        <v>18</v>
      </c>
      <c r="AH7" s="221" t="s">
        <v>18</v>
      </c>
      <c r="AI7" s="221" t="s">
        <v>18</v>
      </c>
      <c r="AJ7" s="221" t="s">
        <v>18</v>
      </c>
      <c r="AK7" s="221" t="s">
        <v>18</v>
      </c>
      <c r="AL7" s="221" t="s">
        <v>18</v>
      </c>
      <c r="AM7" s="221" t="s">
        <v>18</v>
      </c>
      <c r="AN7" s="221" t="s">
        <v>18</v>
      </c>
      <c r="AO7" s="221" t="s">
        <v>18</v>
      </c>
      <c r="AP7" s="221" t="s">
        <v>18</v>
      </c>
      <c r="AQ7" s="221" t="s">
        <v>18</v>
      </c>
      <c r="AR7" s="221" t="s">
        <v>18</v>
      </c>
      <c r="AS7" s="221" t="s">
        <v>18</v>
      </c>
      <c r="AT7" s="221" t="s">
        <v>18</v>
      </c>
      <c r="AU7" s="221" t="s">
        <v>18</v>
      </c>
      <c r="AV7" s="221" t="s">
        <v>18</v>
      </c>
      <c r="AW7" s="221" t="s">
        <v>18</v>
      </c>
      <c r="AX7" s="221" t="s">
        <v>18</v>
      </c>
      <c r="AY7" s="221" t="s">
        <v>18</v>
      </c>
      <c r="AZ7" s="47" t="s">
        <v>18</v>
      </c>
    </row>
    <row r="8" spans="1:52">
      <c r="A8" s="1"/>
      <c r="B8" s="36"/>
      <c r="C8" s="41" t="s">
        <v>22</v>
      </c>
      <c r="D8" s="220" t="s">
        <v>18</v>
      </c>
      <c r="E8" s="220" t="s">
        <v>18</v>
      </c>
      <c r="F8" s="220" t="s">
        <v>18</v>
      </c>
      <c r="G8" s="220" t="s">
        <v>18</v>
      </c>
      <c r="H8" s="220" t="s">
        <v>18</v>
      </c>
      <c r="I8" s="220" t="s">
        <v>18</v>
      </c>
      <c r="J8" s="230"/>
      <c r="Z8" s="1"/>
      <c r="AA8" s="36"/>
      <c r="AB8" s="41" t="s">
        <v>22</v>
      </c>
      <c r="AC8" s="220" t="s">
        <v>18</v>
      </c>
      <c r="AD8" s="220" t="s">
        <v>18</v>
      </c>
      <c r="AE8" s="220" t="s">
        <v>18</v>
      </c>
      <c r="AF8" s="220" t="s">
        <v>18</v>
      </c>
      <c r="AG8" s="220" t="s">
        <v>18</v>
      </c>
      <c r="AH8" s="220" t="s">
        <v>18</v>
      </c>
      <c r="AI8" s="220" t="s">
        <v>18</v>
      </c>
      <c r="AJ8" s="220" t="s">
        <v>18</v>
      </c>
      <c r="AK8" s="220" t="s">
        <v>18</v>
      </c>
      <c r="AL8" s="220" t="s">
        <v>18</v>
      </c>
      <c r="AM8" s="220" t="s">
        <v>18</v>
      </c>
      <c r="AN8" s="220" t="s">
        <v>18</v>
      </c>
      <c r="AO8" s="220" t="s">
        <v>18</v>
      </c>
      <c r="AP8" s="220" t="s">
        <v>18</v>
      </c>
      <c r="AQ8" s="220" t="s">
        <v>18</v>
      </c>
      <c r="AR8" s="220" t="s">
        <v>18</v>
      </c>
      <c r="AS8" s="220" t="s">
        <v>18</v>
      </c>
      <c r="AT8" s="220" t="s">
        <v>18</v>
      </c>
      <c r="AU8" s="220" t="s">
        <v>18</v>
      </c>
      <c r="AV8" s="220" t="s">
        <v>18</v>
      </c>
      <c r="AW8" s="220" t="s">
        <v>18</v>
      </c>
      <c r="AX8" s="220" t="s">
        <v>18</v>
      </c>
      <c r="AY8" s="220" t="s">
        <v>18</v>
      </c>
      <c r="AZ8" s="48" t="s">
        <v>18</v>
      </c>
    </row>
    <row r="9" spans="1:52">
      <c r="A9" s="1"/>
      <c r="B9" s="42"/>
      <c r="C9" s="43" t="s">
        <v>23</v>
      </c>
      <c r="D9" s="219" t="s">
        <v>18</v>
      </c>
      <c r="E9" s="219" t="s">
        <v>18</v>
      </c>
      <c r="F9" s="219" t="s">
        <v>18</v>
      </c>
      <c r="G9" s="219" t="s">
        <v>18</v>
      </c>
      <c r="H9" s="219" t="s">
        <v>18</v>
      </c>
      <c r="I9" s="219" t="s">
        <v>18</v>
      </c>
      <c r="J9" s="232"/>
      <c r="Z9" s="1"/>
      <c r="AA9" s="42"/>
      <c r="AB9" s="43" t="s">
        <v>23</v>
      </c>
      <c r="AC9" s="219" t="s">
        <v>18</v>
      </c>
      <c r="AD9" s="219" t="s">
        <v>18</v>
      </c>
      <c r="AE9" s="219" t="s">
        <v>18</v>
      </c>
      <c r="AF9" s="219" t="s">
        <v>18</v>
      </c>
      <c r="AG9" s="219" t="s">
        <v>18</v>
      </c>
      <c r="AH9" s="219" t="s">
        <v>18</v>
      </c>
      <c r="AI9" s="219" t="s">
        <v>18</v>
      </c>
      <c r="AJ9" s="219" t="s">
        <v>18</v>
      </c>
      <c r="AK9" s="219" t="s">
        <v>18</v>
      </c>
      <c r="AL9" s="219" t="s">
        <v>18</v>
      </c>
      <c r="AM9" s="219" t="s">
        <v>18</v>
      </c>
      <c r="AN9" s="219" t="s">
        <v>18</v>
      </c>
      <c r="AO9" s="219" t="s">
        <v>18</v>
      </c>
      <c r="AP9" s="219" t="s">
        <v>18</v>
      </c>
      <c r="AQ9" s="219" t="s">
        <v>18</v>
      </c>
      <c r="AR9" s="219" t="s">
        <v>18</v>
      </c>
      <c r="AS9" s="219" t="s">
        <v>18</v>
      </c>
      <c r="AT9" s="219" t="s">
        <v>18</v>
      </c>
      <c r="AU9" s="219" t="s">
        <v>18</v>
      </c>
      <c r="AV9" s="219" t="s">
        <v>18</v>
      </c>
      <c r="AW9" s="219" t="s">
        <v>18</v>
      </c>
      <c r="AX9" s="219" t="s">
        <v>18</v>
      </c>
      <c r="AY9" s="219" t="s">
        <v>18</v>
      </c>
      <c r="AZ9" s="50" t="s">
        <v>18</v>
      </c>
    </row>
    <row r="10" spans="1:52" ht="14.25">
      <c r="A10" s="1"/>
      <c r="B10" s="44"/>
      <c r="C10" s="207" t="s">
        <v>101</v>
      </c>
      <c r="D10" s="37"/>
      <c r="E10" s="38"/>
      <c r="F10" s="37"/>
      <c r="G10" s="38"/>
      <c r="H10" s="38"/>
      <c r="I10" s="64"/>
      <c r="J10" s="23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44"/>
      <c r="AB10" s="207" t="s">
        <v>101</v>
      </c>
      <c r="AC10" s="37"/>
      <c r="AD10" s="38"/>
      <c r="AE10" s="37"/>
      <c r="AF10" s="38"/>
      <c r="AG10" s="38"/>
      <c r="AH10" s="56"/>
      <c r="AI10" s="37"/>
      <c r="AJ10" s="38"/>
      <c r="AK10" s="38"/>
      <c r="AL10" s="56"/>
      <c r="AM10" s="37"/>
      <c r="AN10" s="38"/>
      <c r="AO10" s="38"/>
      <c r="AP10" s="56"/>
      <c r="AQ10" s="37"/>
      <c r="AR10" s="38"/>
      <c r="AS10" s="38"/>
      <c r="AT10" s="64"/>
      <c r="AU10" s="37"/>
      <c r="AV10" s="38"/>
      <c r="AW10" s="37"/>
      <c r="AX10" s="38"/>
      <c r="AY10" s="38"/>
      <c r="AZ10" s="56"/>
    </row>
    <row r="11" spans="1:52" ht="14.25">
      <c r="A11" s="1"/>
      <c r="B11" s="44"/>
      <c r="C11" s="208" t="s">
        <v>102</v>
      </c>
      <c r="D11" s="39">
        <v>26.1</v>
      </c>
      <c r="E11" s="45">
        <v>23.8</v>
      </c>
      <c r="F11" s="39">
        <v>36.1</v>
      </c>
      <c r="G11" s="45">
        <v>30.3</v>
      </c>
      <c r="H11" s="45">
        <v>46.3</v>
      </c>
      <c r="I11" s="65">
        <v>36.799999999999997</v>
      </c>
      <c r="J11" s="23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44"/>
      <c r="AB11" s="208" t="s">
        <v>102</v>
      </c>
      <c r="AC11" s="39">
        <v>26.1</v>
      </c>
      <c r="AD11" s="45">
        <v>23.8</v>
      </c>
      <c r="AE11" s="39">
        <v>36.1</v>
      </c>
      <c r="AF11" s="45">
        <v>30.3</v>
      </c>
      <c r="AG11" s="45">
        <v>46.3</v>
      </c>
      <c r="AH11" s="59">
        <v>36.799999999999997</v>
      </c>
      <c r="AI11" s="39">
        <v>54.6</v>
      </c>
      <c r="AJ11" s="45">
        <v>42.3</v>
      </c>
      <c r="AK11" s="45">
        <v>61.2</v>
      </c>
      <c r="AL11" s="59">
        <v>47.7</v>
      </c>
      <c r="AM11" s="39">
        <v>65.599999999999994</v>
      </c>
      <c r="AN11" s="45">
        <v>51.8</v>
      </c>
      <c r="AO11" s="45">
        <v>68.3</v>
      </c>
      <c r="AP11" s="59">
        <v>53.9</v>
      </c>
      <c r="AQ11" s="39">
        <v>72.2</v>
      </c>
      <c r="AR11" s="45">
        <v>56.5</v>
      </c>
      <c r="AS11" s="45">
        <v>80.5</v>
      </c>
      <c r="AT11" s="65">
        <v>60.9</v>
      </c>
      <c r="AU11" s="39">
        <v>89</v>
      </c>
      <c r="AV11" s="45">
        <v>65.900000000000006</v>
      </c>
      <c r="AW11" s="39">
        <v>94.6</v>
      </c>
      <c r="AX11" s="45">
        <v>69.599999999999994</v>
      </c>
      <c r="AY11" s="45">
        <v>98.6</v>
      </c>
      <c r="AZ11" s="59">
        <v>72.599999999999994</v>
      </c>
    </row>
    <row r="12" spans="1:52" ht="14.25">
      <c r="A12" s="1"/>
      <c r="B12" s="46" t="s">
        <v>27</v>
      </c>
      <c r="C12" s="209" t="s">
        <v>103</v>
      </c>
      <c r="D12" s="221">
        <v>26.5</v>
      </c>
      <c r="E12" s="47">
        <v>23.9</v>
      </c>
      <c r="F12" s="221">
        <v>35.5</v>
      </c>
      <c r="G12" s="47">
        <v>29.6</v>
      </c>
      <c r="H12" s="47">
        <v>44.8</v>
      </c>
      <c r="I12" s="66">
        <v>35.4</v>
      </c>
      <c r="J12" s="23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46" t="s">
        <v>27</v>
      </c>
      <c r="AB12" s="209" t="s">
        <v>103</v>
      </c>
      <c r="AC12" s="221">
        <v>26.5</v>
      </c>
      <c r="AD12" s="47">
        <v>23.9</v>
      </c>
      <c r="AE12" s="221">
        <v>35.5</v>
      </c>
      <c r="AF12" s="47">
        <v>29.6</v>
      </c>
      <c r="AG12" s="47">
        <v>44.8</v>
      </c>
      <c r="AH12" s="222">
        <v>35.4</v>
      </c>
      <c r="AI12" s="221">
        <v>53.3</v>
      </c>
      <c r="AJ12" s="47">
        <v>40.4</v>
      </c>
      <c r="AK12" s="47">
        <v>60.1</v>
      </c>
      <c r="AL12" s="222">
        <v>44.6</v>
      </c>
      <c r="AM12" s="221">
        <v>64.8</v>
      </c>
      <c r="AN12" s="47">
        <v>47.7</v>
      </c>
      <c r="AO12" s="47">
        <v>68.400000000000006</v>
      </c>
      <c r="AP12" s="222">
        <v>50.1</v>
      </c>
      <c r="AQ12" s="221">
        <v>72.2</v>
      </c>
      <c r="AR12" s="47">
        <v>52.8</v>
      </c>
      <c r="AS12" s="47">
        <v>79.099999999999994</v>
      </c>
      <c r="AT12" s="66">
        <v>56.4</v>
      </c>
      <c r="AU12" s="221">
        <v>86.6</v>
      </c>
      <c r="AV12" s="47">
        <v>60.6</v>
      </c>
      <c r="AW12" s="221">
        <v>92.4</v>
      </c>
      <c r="AX12" s="47">
        <v>64.2</v>
      </c>
      <c r="AY12" s="47">
        <v>96.2</v>
      </c>
      <c r="AZ12" s="222">
        <v>67.5</v>
      </c>
    </row>
    <row r="13" spans="1:52">
      <c r="A13" s="1"/>
      <c r="B13" s="44"/>
      <c r="C13" s="41" t="s">
        <v>22</v>
      </c>
      <c r="D13" s="220">
        <f t="shared" ref="D13:I13" si="0">ROUND(D10/D11*100,0)</f>
        <v>0</v>
      </c>
      <c r="E13" s="48">
        <f t="shared" si="0"/>
        <v>0</v>
      </c>
      <c r="F13" s="48">
        <f t="shared" si="0"/>
        <v>0</v>
      </c>
      <c r="G13" s="48">
        <f t="shared" si="0"/>
        <v>0</v>
      </c>
      <c r="H13" s="48">
        <f t="shared" si="0"/>
        <v>0</v>
      </c>
      <c r="I13" s="220">
        <f t="shared" si="0"/>
        <v>0</v>
      </c>
      <c r="J13" s="23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44"/>
      <c r="AB13" s="41" t="s">
        <v>22</v>
      </c>
      <c r="AC13" s="220">
        <f>ROUND(AC10/AC11*100,0)</f>
        <v>0</v>
      </c>
      <c r="AD13" s="48">
        <f t="shared" ref="AD13:AZ13" si="1">ROUND(AD10/AD11*100,0)</f>
        <v>0</v>
      </c>
      <c r="AE13" s="48">
        <f t="shared" si="1"/>
        <v>0</v>
      </c>
      <c r="AF13" s="48">
        <f t="shared" si="1"/>
        <v>0</v>
      </c>
      <c r="AG13" s="48">
        <f t="shared" si="1"/>
        <v>0</v>
      </c>
      <c r="AH13" s="48">
        <f t="shared" si="1"/>
        <v>0</v>
      </c>
      <c r="AI13" s="48">
        <f t="shared" si="1"/>
        <v>0</v>
      </c>
      <c r="AJ13" s="48">
        <f t="shared" si="1"/>
        <v>0</v>
      </c>
      <c r="AK13" s="48">
        <f t="shared" si="1"/>
        <v>0</v>
      </c>
      <c r="AL13" s="48">
        <f t="shared" si="1"/>
        <v>0</v>
      </c>
      <c r="AM13" s="48">
        <f t="shared" si="1"/>
        <v>0</v>
      </c>
      <c r="AN13" s="48">
        <f t="shared" si="1"/>
        <v>0</v>
      </c>
      <c r="AO13" s="48">
        <f t="shared" si="1"/>
        <v>0</v>
      </c>
      <c r="AP13" s="48">
        <f t="shared" si="1"/>
        <v>0</v>
      </c>
      <c r="AQ13" s="48">
        <f t="shared" si="1"/>
        <v>0</v>
      </c>
      <c r="AR13" s="48">
        <f t="shared" si="1"/>
        <v>0</v>
      </c>
      <c r="AS13" s="48">
        <f t="shared" si="1"/>
        <v>0</v>
      </c>
      <c r="AT13" s="48">
        <f t="shared" si="1"/>
        <v>0</v>
      </c>
      <c r="AU13" s="48">
        <f t="shared" si="1"/>
        <v>0</v>
      </c>
      <c r="AV13" s="48">
        <f t="shared" si="1"/>
        <v>0</v>
      </c>
      <c r="AW13" s="48">
        <f t="shared" si="1"/>
        <v>0</v>
      </c>
      <c r="AX13" s="48">
        <f t="shared" si="1"/>
        <v>0</v>
      </c>
      <c r="AY13" s="48">
        <f t="shared" si="1"/>
        <v>0</v>
      </c>
      <c r="AZ13" s="48">
        <f t="shared" si="1"/>
        <v>0</v>
      </c>
    </row>
    <row r="14" spans="1:52">
      <c r="A14" s="1"/>
      <c r="B14" s="49"/>
      <c r="C14" s="43" t="s">
        <v>23</v>
      </c>
      <c r="D14" s="219">
        <f t="shared" ref="D14:I14" si="2">ROUND(D10/D12*100,0)</f>
        <v>0</v>
      </c>
      <c r="E14" s="50">
        <f t="shared" si="2"/>
        <v>0</v>
      </c>
      <c r="F14" s="50">
        <f t="shared" si="2"/>
        <v>0</v>
      </c>
      <c r="G14" s="50">
        <f t="shared" si="2"/>
        <v>0</v>
      </c>
      <c r="H14" s="50">
        <f t="shared" si="2"/>
        <v>0</v>
      </c>
      <c r="I14" s="219">
        <f t="shared" si="2"/>
        <v>0</v>
      </c>
      <c r="J14" s="23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49"/>
      <c r="AB14" s="43" t="s">
        <v>23</v>
      </c>
      <c r="AC14" s="219">
        <f t="shared" ref="AC14:AZ14" si="3">ROUND(AC10/AC12*100,0)</f>
        <v>0</v>
      </c>
      <c r="AD14" s="50">
        <f t="shared" si="3"/>
        <v>0</v>
      </c>
      <c r="AE14" s="50">
        <f t="shared" si="3"/>
        <v>0</v>
      </c>
      <c r="AF14" s="50">
        <f t="shared" si="3"/>
        <v>0</v>
      </c>
      <c r="AG14" s="50">
        <f t="shared" si="3"/>
        <v>0</v>
      </c>
      <c r="AH14" s="50">
        <f t="shared" si="3"/>
        <v>0</v>
      </c>
      <c r="AI14" s="50">
        <f t="shared" si="3"/>
        <v>0</v>
      </c>
      <c r="AJ14" s="50">
        <f t="shared" si="3"/>
        <v>0</v>
      </c>
      <c r="AK14" s="50">
        <f t="shared" si="3"/>
        <v>0</v>
      </c>
      <c r="AL14" s="50">
        <f t="shared" si="3"/>
        <v>0</v>
      </c>
      <c r="AM14" s="50">
        <f t="shared" si="3"/>
        <v>0</v>
      </c>
      <c r="AN14" s="50">
        <f t="shared" si="3"/>
        <v>0</v>
      </c>
      <c r="AO14" s="50">
        <f t="shared" si="3"/>
        <v>0</v>
      </c>
      <c r="AP14" s="50">
        <f t="shared" si="3"/>
        <v>0</v>
      </c>
      <c r="AQ14" s="50">
        <f t="shared" si="3"/>
        <v>0</v>
      </c>
      <c r="AR14" s="50">
        <f t="shared" si="3"/>
        <v>0</v>
      </c>
      <c r="AS14" s="50">
        <f t="shared" si="3"/>
        <v>0</v>
      </c>
      <c r="AT14" s="50">
        <f t="shared" si="3"/>
        <v>0</v>
      </c>
      <c r="AU14" s="50">
        <f t="shared" si="3"/>
        <v>0</v>
      </c>
      <c r="AV14" s="50">
        <f t="shared" si="3"/>
        <v>0</v>
      </c>
      <c r="AW14" s="50">
        <f t="shared" si="3"/>
        <v>0</v>
      </c>
      <c r="AX14" s="50">
        <f t="shared" si="3"/>
        <v>0</v>
      </c>
      <c r="AY14" s="50">
        <f t="shared" si="3"/>
        <v>0</v>
      </c>
      <c r="AZ14" s="50">
        <f t="shared" si="3"/>
        <v>0</v>
      </c>
    </row>
    <row r="15" spans="1:52" ht="14.25">
      <c r="A15" s="1"/>
      <c r="B15" s="8"/>
      <c r="C15" s="210" t="s">
        <v>101</v>
      </c>
      <c r="D15" s="51">
        <f t="shared" ref="D15:I15" si="4">ROUND((D5+D10)/2,1)</f>
        <v>0</v>
      </c>
      <c r="E15" s="51">
        <f t="shared" si="4"/>
        <v>0</v>
      </c>
      <c r="F15" s="51">
        <f t="shared" si="4"/>
        <v>0</v>
      </c>
      <c r="G15" s="51">
        <f t="shared" si="4"/>
        <v>0</v>
      </c>
      <c r="H15" s="51">
        <f t="shared" si="4"/>
        <v>0</v>
      </c>
      <c r="I15" s="51">
        <f t="shared" si="4"/>
        <v>0</v>
      </c>
      <c r="J15" s="23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210" t="s">
        <v>101</v>
      </c>
      <c r="AC15" s="61" t="str">
        <f>IF(ISERROR(AVERAGE(AC5,AC10)),"",AVERAGE(AC5,AC10))</f>
        <v/>
      </c>
      <c r="AD15" s="61" t="str">
        <f t="shared" ref="AD15:AZ15" si="5">IF(ISERROR(AVERAGE(AD5,AD10)),"",AVERAGE(AD5,AD10))</f>
        <v/>
      </c>
      <c r="AE15" s="61" t="str">
        <f t="shared" si="5"/>
        <v/>
      </c>
      <c r="AF15" s="61" t="str">
        <f t="shared" si="5"/>
        <v/>
      </c>
      <c r="AG15" s="61" t="str">
        <f t="shared" si="5"/>
        <v/>
      </c>
      <c r="AH15" s="61" t="str">
        <f t="shared" si="5"/>
        <v/>
      </c>
      <c r="AI15" s="61" t="str">
        <f t="shared" si="5"/>
        <v/>
      </c>
      <c r="AJ15" s="61" t="str">
        <f t="shared" si="5"/>
        <v/>
      </c>
      <c r="AK15" s="61" t="str">
        <f t="shared" si="5"/>
        <v/>
      </c>
      <c r="AL15" s="61" t="str">
        <f t="shared" si="5"/>
        <v/>
      </c>
      <c r="AM15" s="61" t="str">
        <f t="shared" si="5"/>
        <v/>
      </c>
      <c r="AN15" s="61" t="str">
        <f t="shared" si="5"/>
        <v/>
      </c>
      <c r="AO15" s="61" t="str">
        <f t="shared" si="5"/>
        <v/>
      </c>
      <c r="AP15" s="61" t="str">
        <f t="shared" si="5"/>
        <v/>
      </c>
      <c r="AQ15" s="61" t="str">
        <f t="shared" si="5"/>
        <v/>
      </c>
      <c r="AR15" s="61" t="str">
        <f t="shared" si="5"/>
        <v/>
      </c>
      <c r="AS15" s="61" t="str">
        <f t="shared" si="5"/>
        <v/>
      </c>
      <c r="AT15" s="61" t="str">
        <f t="shared" si="5"/>
        <v/>
      </c>
      <c r="AU15" s="61" t="str">
        <f t="shared" si="5"/>
        <v/>
      </c>
      <c r="AV15" s="61" t="str">
        <f t="shared" si="5"/>
        <v/>
      </c>
      <c r="AW15" s="61" t="str">
        <f t="shared" si="5"/>
        <v/>
      </c>
      <c r="AX15" s="61" t="str">
        <f t="shared" si="5"/>
        <v/>
      </c>
      <c r="AY15" s="61" t="str">
        <f t="shared" si="5"/>
        <v/>
      </c>
      <c r="AZ15" s="61" t="str">
        <f t="shared" si="5"/>
        <v/>
      </c>
    </row>
    <row r="16" spans="1:52" ht="14.25">
      <c r="A16" s="1"/>
      <c r="B16" s="8"/>
      <c r="C16" s="208" t="s">
        <v>102</v>
      </c>
      <c r="D16" s="52">
        <f t="shared" ref="D16:I17" si="6">D11</f>
        <v>26.1</v>
      </c>
      <c r="E16" s="52">
        <f t="shared" si="6"/>
        <v>23.8</v>
      </c>
      <c r="F16" s="52">
        <f t="shared" si="6"/>
        <v>36.1</v>
      </c>
      <c r="G16" s="52">
        <f t="shared" si="6"/>
        <v>30.3</v>
      </c>
      <c r="H16" s="52">
        <f t="shared" si="6"/>
        <v>46.3</v>
      </c>
      <c r="I16" s="52">
        <f t="shared" si="6"/>
        <v>36.799999999999997</v>
      </c>
      <c r="J16" s="23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208" t="s">
        <v>102</v>
      </c>
      <c r="AC16" s="52">
        <f>AC11</f>
        <v>26.1</v>
      </c>
      <c r="AD16" s="52">
        <f t="shared" ref="AD16:AZ17" si="7">AD11</f>
        <v>23.8</v>
      </c>
      <c r="AE16" s="52">
        <f t="shared" si="7"/>
        <v>36.1</v>
      </c>
      <c r="AF16" s="52">
        <f t="shared" si="7"/>
        <v>30.3</v>
      </c>
      <c r="AG16" s="52">
        <f t="shared" si="7"/>
        <v>46.3</v>
      </c>
      <c r="AH16" s="52">
        <f t="shared" si="7"/>
        <v>36.799999999999997</v>
      </c>
      <c r="AI16" s="52">
        <f t="shared" si="7"/>
        <v>54.6</v>
      </c>
      <c r="AJ16" s="52">
        <f t="shared" si="7"/>
        <v>42.3</v>
      </c>
      <c r="AK16" s="52">
        <f t="shared" si="7"/>
        <v>61.2</v>
      </c>
      <c r="AL16" s="52">
        <f t="shared" si="7"/>
        <v>47.7</v>
      </c>
      <c r="AM16" s="52">
        <f t="shared" si="7"/>
        <v>65.599999999999994</v>
      </c>
      <c r="AN16" s="52">
        <f t="shared" si="7"/>
        <v>51.8</v>
      </c>
      <c r="AO16" s="52">
        <f t="shared" si="7"/>
        <v>68.3</v>
      </c>
      <c r="AP16" s="52">
        <f t="shared" si="7"/>
        <v>53.9</v>
      </c>
      <c r="AQ16" s="52">
        <f t="shared" si="7"/>
        <v>72.2</v>
      </c>
      <c r="AR16" s="52">
        <f t="shared" si="7"/>
        <v>56.5</v>
      </c>
      <c r="AS16" s="52">
        <f t="shared" si="7"/>
        <v>80.5</v>
      </c>
      <c r="AT16" s="52">
        <f t="shared" si="7"/>
        <v>60.9</v>
      </c>
      <c r="AU16" s="52">
        <f t="shared" si="7"/>
        <v>89</v>
      </c>
      <c r="AV16" s="52">
        <f t="shared" si="7"/>
        <v>65.900000000000006</v>
      </c>
      <c r="AW16" s="52">
        <f t="shared" si="7"/>
        <v>94.6</v>
      </c>
      <c r="AX16" s="52">
        <f t="shared" si="7"/>
        <v>69.599999999999994</v>
      </c>
      <c r="AY16" s="52">
        <f t="shared" si="7"/>
        <v>98.6</v>
      </c>
      <c r="AZ16" s="67">
        <f t="shared" si="7"/>
        <v>72.599999999999994</v>
      </c>
    </row>
    <row r="17" spans="1:52" ht="14.25">
      <c r="A17" s="1"/>
      <c r="B17" s="8" t="s">
        <v>65</v>
      </c>
      <c r="C17" s="211" t="s">
        <v>103</v>
      </c>
      <c r="D17" s="53">
        <f t="shared" si="6"/>
        <v>26.5</v>
      </c>
      <c r="E17" s="53">
        <f t="shared" si="6"/>
        <v>23.9</v>
      </c>
      <c r="F17" s="53">
        <f t="shared" si="6"/>
        <v>35.5</v>
      </c>
      <c r="G17" s="53">
        <f t="shared" si="6"/>
        <v>29.6</v>
      </c>
      <c r="H17" s="53">
        <f t="shared" si="6"/>
        <v>44.8</v>
      </c>
      <c r="I17" s="53">
        <f t="shared" si="6"/>
        <v>35.4</v>
      </c>
      <c r="J17" s="23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65</v>
      </c>
      <c r="AB17" s="211" t="s">
        <v>103</v>
      </c>
      <c r="AC17" s="53">
        <f>AC12</f>
        <v>26.5</v>
      </c>
      <c r="AD17" s="53">
        <f t="shared" si="7"/>
        <v>23.9</v>
      </c>
      <c r="AE17" s="53">
        <f t="shared" si="7"/>
        <v>35.5</v>
      </c>
      <c r="AF17" s="53">
        <f t="shared" si="7"/>
        <v>29.6</v>
      </c>
      <c r="AG17" s="53">
        <f t="shared" si="7"/>
        <v>44.8</v>
      </c>
      <c r="AH17" s="53">
        <f t="shared" si="7"/>
        <v>35.4</v>
      </c>
      <c r="AI17" s="53">
        <f t="shared" si="7"/>
        <v>53.3</v>
      </c>
      <c r="AJ17" s="53">
        <f t="shared" si="7"/>
        <v>40.4</v>
      </c>
      <c r="AK17" s="53">
        <f t="shared" si="7"/>
        <v>60.1</v>
      </c>
      <c r="AL17" s="53">
        <f t="shared" si="7"/>
        <v>44.6</v>
      </c>
      <c r="AM17" s="53">
        <f t="shared" si="7"/>
        <v>64.8</v>
      </c>
      <c r="AN17" s="53">
        <f t="shared" si="7"/>
        <v>47.7</v>
      </c>
      <c r="AO17" s="53">
        <f t="shared" si="7"/>
        <v>68.400000000000006</v>
      </c>
      <c r="AP17" s="53">
        <f t="shared" si="7"/>
        <v>50.1</v>
      </c>
      <c r="AQ17" s="53">
        <f t="shared" si="7"/>
        <v>72.2</v>
      </c>
      <c r="AR17" s="53">
        <f t="shared" si="7"/>
        <v>52.8</v>
      </c>
      <c r="AS17" s="53">
        <f t="shared" si="7"/>
        <v>79.099999999999994</v>
      </c>
      <c r="AT17" s="53">
        <f t="shared" si="7"/>
        <v>56.4</v>
      </c>
      <c r="AU17" s="53">
        <f t="shared" si="7"/>
        <v>86.6</v>
      </c>
      <c r="AV17" s="53">
        <f t="shared" si="7"/>
        <v>60.6</v>
      </c>
      <c r="AW17" s="53">
        <f t="shared" si="7"/>
        <v>92.4</v>
      </c>
      <c r="AX17" s="53">
        <f t="shared" si="7"/>
        <v>64.2</v>
      </c>
      <c r="AY17" s="53">
        <f t="shared" si="7"/>
        <v>96.2</v>
      </c>
      <c r="AZ17" s="68">
        <f t="shared" si="7"/>
        <v>67.5</v>
      </c>
    </row>
    <row r="18" spans="1:52">
      <c r="A18" s="1"/>
      <c r="B18" s="8"/>
      <c r="C18" s="41" t="s">
        <v>22</v>
      </c>
      <c r="D18" s="54">
        <f t="shared" ref="D18:I18" si="8">ROUND(D15/D16*100,0)</f>
        <v>0</v>
      </c>
      <c r="E18" s="54">
        <f t="shared" si="8"/>
        <v>0</v>
      </c>
      <c r="F18" s="54">
        <f t="shared" si="8"/>
        <v>0</v>
      </c>
      <c r="G18" s="54">
        <f t="shared" si="8"/>
        <v>0</v>
      </c>
      <c r="H18" s="54">
        <f t="shared" si="8"/>
        <v>0</v>
      </c>
      <c r="I18" s="54">
        <f t="shared" si="8"/>
        <v>0</v>
      </c>
      <c r="J18" s="23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41" t="s">
        <v>22</v>
      </c>
      <c r="AC18" s="62" t="str">
        <f>IF(ISERROR(ROUND(AC15/AC16*100,0)),"",ROUND(AC15/AC16*100,0))</f>
        <v/>
      </c>
      <c r="AD18" s="62" t="str">
        <f t="shared" ref="AD18:AZ18" si="9">IF(ISERROR(ROUND(AD15/AD16*100,0)),"",ROUND(AD15/AD16*100,0))</f>
        <v/>
      </c>
      <c r="AE18" s="62" t="str">
        <f t="shared" si="9"/>
        <v/>
      </c>
      <c r="AF18" s="62" t="str">
        <f t="shared" si="9"/>
        <v/>
      </c>
      <c r="AG18" s="62" t="str">
        <f t="shared" si="9"/>
        <v/>
      </c>
      <c r="AH18" s="62" t="str">
        <f t="shared" si="9"/>
        <v/>
      </c>
      <c r="AI18" s="62" t="str">
        <f t="shared" si="9"/>
        <v/>
      </c>
      <c r="AJ18" s="62" t="str">
        <f t="shared" si="9"/>
        <v/>
      </c>
      <c r="AK18" s="62" t="str">
        <f t="shared" si="9"/>
        <v/>
      </c>
      <c r="AL18" s="62" t="str">
        <f t="shared" si="9"/>
        <v/>
      </c>
      <c r="AM18" s="62" t="str">
        <f t="shared" si="9"/>
        <v/>
      </c>
      <c r="AN18" s="62" t="str">
        <f t="shared" si="9"/>
        <v/>
      </c>
      <c r="AO18" s="62" t="str">
        <f t="shared" si="9"/>
        <v/>
      </c>
      <c r="AP18" s="62" t="str">
        <f t="shared" si="9"/>
        <v/>
      </c>
      <c r="AQ18" s="62" t="str">
        <f t="shared" si="9"/>
        <v/>
      </c>
      <c r="AR18" s="62" t="str">
        <f t="shared" si="9"/>
        <v/>
      </c>
      <c r="AS18" s="62" t="str">
        <f t="shared" si="9"/>
        <v/>
      </c>
      <c r="AT18" s="62" t="str">
        <f t="shared" si="9"/>
        <v/>
      </c>
      <c r="AU18" s="62" t="str">
        <f t="shared" si="9"/>
        <v/>
      </c>
      <c r="AV18" s="62" t="str">
        <f t="shared" si="9"/>
        <v/>
      </c>
      <c r="AW18" s="62" t="str">
        <f t="shared" si="9"/>
        <v/>
      </c>
      <c r="AX18" s="62" t="str">
        <f t="shared" si="9"/>
        <v/>
      </c>
      <c r="AY18" s="62" t="str">
        <f t="shared" si="9"/>
        <v/>
      </c>
      <c r="AZ18" s="62" t="str">
        <f t="shared" si="9"/>
        <v/>
      </c>
    </row>
    <row r="19" spans="1:52">
      <c r="A19" s="1"/>
      <c r="B19" s="12"/>
      <c r="C19" s="43" t="s">
        <v>23</v>
      </c>
      <c r="D19" s="55">
        <f t="shared" ref="D19:I19" si="10">ROUND(D15/D17*100,0)</f>
        <v>0</v>
      </c>
      <c r="E19" s="55">
        <f t="shared" si="10"/>
        <v>0</v>
      </c>
      <c r="F19" s="55">
        <f t="shared" si="10"/>
        <v>0</v>
      </c>
      <c r="G19" s="55">
        <f t="shared" si="10"/>
        <v>0</v>
      </c>
      <c r="H19" s="55">
        <f t="shared" si="10"/>
        <v>0</v>
      </c>
      <c r="I19" s="55">
        <f t="shared" si="10"/>
        <v>0</v>
      </c>
      <c r="J19" s="23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43" t="s">
        <v>23</v>
      </c>
      <c r="AC19" s="63" t="str">
        <f>IF(ISERROR(ROUND(AC15/AC17*100,0)),"",ROUND(AC15/AC17*100,0))</f>
        <v/>
      </c>
      <c r="AD19" s="63" t="str">
        <f t="shared" ref="AD19:AZ19" si="11">IF(ISERROR(ROUND(AD15/AD17*100,0)),"",ROUND(AD15/AD17*100,0))</f>
        <v/>
      </c>
      <c r="AE19" s="63" t="str">
        <f t="shared" si="11"/>
        <v/>
      </c>
      <c r="AF19" s="63" t="str">
        <f t="shared" si="11"/>
        <v/>
      </c>
      <c r="AG19" s="63" t="str">
        <f t="shared" si="11"/>
        <v/>
      </c>
      <c r="AH19" s="63" t="str">
        <f t="shared" si="11"/>
        <v/>
      </c>
      <c r="AI19" s="63" t="str">
        <f t="shared" si="11"/>
        <v/>
      </c>
      <c r="AJ19" s="63" t="str">
        <f t="shared" si="11"/>
        <v/>
      </c>
      <c r="AK19" s="63" t="str">
        <f t="shared" si="11"/>
        <v/>
      </c>
      <c r="AL19" s="63" t="str">
        <f t="shared" si="11"/>
        <v/>
      </c>
      <c r="AM19" s="63" t="str">
        <f t="shared" si="11"/>
        <v/>
      </c>
      <c r="AN19" s="63" t="str">
        <f t="shared" si="11"/>
        <v/>
      </c>
      <c r="AO19" s="63" t="str">
        <f t="shared" si="11"/>
        <v/>
      </c>
      <c r="AP19" s="63" t="str">
        <f t="shared" si="11"/>
        <v/>
      </c>
      <c r="AQ19" s="63" t="str">
        <f t="shared" si="11"/>
        <v/>
      </c>
      <c r="AR19" s="63" t="str">
        <f t="shared" si="11"/>
        <v/>
      </c>
      <c r="AS19" s="63" t="str">
        <f t="shared" si="11"/>
        <v/>
      </c>
      <c r="AT19" s="63" t="str">
        <f t="shared" si="11"/>
        <v/>
      </c>
      <c r="AU19" s="63" t="str">
        <f t="shared" si="11"/>
        <v/>
      </c>
      <c r="AV19" s="63" t="str">
        <f t="shared" si="11"/>
        <v/>
      </c>
      <c r="AW19" s="63" t="str">
        <f t="shared" si="11"/>
        <v/>
      </c>
      <c r="AX19" s="63" t="str">
        <f t="shared" si="11"/>
        <v/>
      </c>
      <c r="AY19" s="63" t="str">
        <f t="shared" si="11"/>
        <v/>
      </c>
      <c r="AZ19" s="63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109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110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212" t="s">
        <v>32</v>
      </c>
      <c r="O22" s="212" t="s">
        <v>33</v>
      </c>
      <c r="P22" s="212" t="s">
        <v>34</v>
      </c>
      <c r="Q22" s="212" t="s">
        <v>35</v>
      </c>
      <c r="R22" s="212" t="s">
        <v>36</v>
      </c>
      <c r="S22" s="212" t="s">
        <v>37</v>
      </c>
      <c r="T22" s="212" t="s">
        <v>38</v>
      </c>
      <c r="U22" s="212" t="s">
        <v>105</v>
      </c>
      <c r="V22" s="212" t="s">
        <v>106</v>
      </c>
      <c r="W22" s="212" t="s">
        <v>107</v>
      </c>
      <c r="X22" s="213" t="s">
        <v>108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111</v>
      </c>
      <c r="C23" s="1"/>
      <c r="D23" s="1"/>
      <c r="E23" s="1"/>
      <c r="F23" s="1"/>
      <c r="G23" s="1"/>
      <c r="H23" s="1"/>
      <c r="I23" s="1"/>
      <c r="J23" s="16"/>
      <c r="K23" s="16"/>
      <c r="L23" s="16"/>
      <c r="M23" s="206" t="s">
        <v>64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6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206" t="s">
        <v>66</v>
      </c>
      <c r="N24" s="17">
        <f>AE16-AC16</f>
        <v>10</v>
      </c>
      <c r="O24" s="17">
        <f>AF16-AE16</f>
        <v>-5.8000000000000007</v>
      </c>
      <c r="P24" s="17">
        <f>AI10-AG10</f>
        <v>0</v>
      </c>
      <c r="Q24" s="17">
        <f>AK10-AI10</f>
        <v>0</v>
      </c>
      <c r="R24" s="17">
        <f>AM10-AK10</f>
        <v>0</v>
      </c>
      <c r="S24" s="17">
        <f>AO10-AM10</f>
        <v>0</v>
      </c>
      <c r="T24" s="17">
        <f>AQ10-AO10</f>
        <v>0</v>
      </c>
      <c r="U24" s="17">
        <f>AS10-AQ10</f>
        <v>0</v>
      </c>
      <c r="V24" s="17">
        <f>AU10-AS10</f>
        <v>0</v>
      </c>
      <c r="W24" s="17">
        <f>AW10-AU10</f>
        <v>0</v>
      </c>
      <c r="X24" s="17">
        <f>AY10-AW10</f>
        <v>0</v>
      </c>
      <c r="Y24" s="16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6"/>
      <c r="C25" s="1"/>
      <c r="D25" s="1"/>
      <c r="E25" s="1"/>
      <c r="F25" s="1"/>
      <c r="G25" s="1"/>
      <c r="H25" s="1"/>
      <c r="I25" s="1"/>
      <c r="J25" s="1"/>
      <c r="K25" s="1"/>
      <c r="L25" s="1"/>
      <c r="M25" s="206" t="s">
        <v>67</v>
      </c>
      <c r="N25" s="17">
        <f>AE11-AC11</f>
        <v>10</v>
      </c>
      <c r="O25" s="17">
        <f>AG11-AE11</f>
        <v>10.199999999999996</v>
      </c>
      <c r="P25" s="17">
        <f>AI11-AG11</f>
        <v>8.3000000000000043</v>
      </c>
      <c r="Q25" s="17">
        <f>AK11-AI11</f>
        <v>6.6000000000000014</v>
      </c>
      <c r="R25" s="17">
        <f>AM11-AK11</f>
        <v>4.3999999999999915</v>
      </c>
      <c r="S25" s="17">
        <f>AO11-AM11</f>
        <v>2.7000000000000028</v>
      </c>
      <c r="T25" s="17">
        <f>AQ11-AO11</f>
        <v>3.9000000000000057</v>
      </c>
      <c r="U25" s="17">
        <f>AS11-AQ11</f>
        <v>8.2999999999999972</v>
      </c>
      <c r="V25" s="17">
        <f>AU11-AS11</f>
        <v>8.5</v>
      </c>
      <c r="W25" s="17">
        <f>AW11-AU11</f>
        <v>5.5999999999999943</v>
      </c>
      <c r="X25" s="17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117</v>
      </c>
      <c r="N26" s="17">
        <f>N23/N24*100</f>
        <v>0</v>
      </c>
      <c r="O26" s="17">
        <f>O23/O24*100</f>
        <v>0</v>
      </c>
      <c r="P26" s="17" t="e">
        <f t="shared" ref="P26:X26" si="12">P23/P24*100</f>
        <v>#DIV/0!</v>
      </c>
      <c r="Q26" s="17" t="e">
        <f t="shared" si="12"/>
        <v>#DIV/0!</v>
      </c>
      <c r="R26" s="17" t="e">
        <f t="shared" si="12"/>
        <v>#DIV/0!</v>
      </c>
      <c r="S26" s="17" t="e">
        <f t="shared" si="12"/>
        <v>#DIV/0!</v>
      </c>
      <c r="T26" s="17" t="e">
        <f t="shared" si="12"/>
        <v>#DIV/0!</v>
      </c>
      <c r="U26" s="17" t="e">
        <f t="shared" si="12"/>
        <v>#DIV/0!</v>
      </c>
      <c r="V26" s="17" t="e">
        <f t="shared" si="12"/>
        <v>#DIV/0!</v>
      </c>
      <c r="W26" s="17" t="e">
        <f t="shared" si="12"/>
        <v>#DIV/0!</v>
      </c>
      <c r="X26" s="17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118</v>
      </c>
      <c r="N27" s="17">
        <f>N23/N25*100</f>
        <v>0</v>
      </c>
      <c r="O27" s="17">
        <f t="shared" ref="O27:X27" si="13">O23/O25*100</f>
        <v>0</v>
      </c>
      <c r="P27" s="17">
        <f t="shared" si="13"/>
        <v>0</v>
      </c>
      <c r="Q27" s="17">
        <f t="shared" si="13"/>
        <v>0</v>
      </c>
      <c r="R27" s="17">
        <f t="shared" si="13"/>
        <v>0</v>
      </c>
      <c r="S27" s="17">
        <f t="shared" si="13"/>
        <v>0</v>
      </c>
      <c r="T27" s="17">
        <f t="shared" si="13"/>
        <v>0</v>
      </c>
      <c r="U27" s="17">
        <f t="shared" si="13"/>
        <v>0</v>
      </c>
      <c r="V27" s="17">
        <f t="shared" si="13"/>
        <v>0</v>
      </c>
      <c r="W27" s="17">
        <f t="shared" si="13"/>
        <v>0</v>
      </c>
      <c r="X27" s="17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8"/>
      <c r="P28" s="236"/>
      <c r="Q28" s="236"/>
      <c r="R28" s="236"/>
      <c r="S28" s="236"/>
      <c r="T28" s="236"/>
      <c r="U28" s="236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9"/>
      <c r="O29" s="1"/>
      <c r="P29" s="60"/>
      <c r="Q29" s="60"/>
      <c r="R29" s="60"/>
      <c r="S29" s="60"/>
      <c r="T29" s="60"/>
      <c r="U29" s="16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9"/>
      <c r="O30" s="1"/>
      <c r="P30" s="352" t="s">
        <v>68</v>
      </c>
      <c r="Q30" s="352"/>
      <c r="R30" s="6"/>
      <c r="S30" s="6"/>
      <c r="T30" s="6" t="s">
        <v>112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55" t="s">
        <v>69</v>
      </c>
      <c r="Q32" s="355"/>
      <c r="R32" s="6"/>
      <c r="S32" s="6"/>
      <c r="T32" s="6" t="s">
        <v>112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A34" s="16"/>
      <c r="AB34" s="16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A35" s="16"/>
      <c r="AB35" s="16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129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129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3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33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20"/>
      <c r="Z41" s="23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2"/>
      <c r="Z42" s="23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3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3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20"/>
      <c r="B45" s="20"/>
      <c r="C45" s="1"/>
      <c r="D45" s="1"/>
      <c r="E45" s="1"/>
      <c r="F45" s="350"/>
      <c r="G45" s="350"/>
      <c r="H45" s="25"/>
      <c r="I45" s="350"/>
      <c r="J45" s="350"/>
      <c r="K45" s="350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20"/>
      <c r="B46" s="20"/>
      <c r="C46" s="1"/>
      <c r="D46" s="1"/>
      <c r="E46" s="1"/>
      <c r="F46" s="25"/>
      <c r="G46" s="25"/>
      <c r="H46" s="25"/>
      <c r="I46" s="25"/>
      <c r="J46" s="27"/>
      <c r="K46" s="27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2"/>
      <c r="B47" s="22"/>
      <c r="C47" s="1"/>
      <c r="D47" s="1"/>
      <c r="E47" s="1"/>
      <c r="F47" s="350"/>
      <c r="G47" s="350"/>
      <c r="H47" s="25"/>
      <c r="I47" s="350"/>
      <c r="J47" s="350"/>
      <c r="K47" s="350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3"/>
      <c r="B48" s="23"/>
      <c r="C48" s="1"/>
      <c r="D48" s="1"/>
      <c r="E48" s="1"/>
      <c r="F48" s="16"/>
      <c r="G48" s="16"/>
      <c r="H48" s="16"/>
      <c r="I48" s="16"/>
      <c r="J48" s="16"/>
      <c r="K48" s="16"/>
      <c r="L48" s="1"/>
      <c r="Y48" s="1"/>
      <c r="Z48" s="1"/>
      <c r="AB48" s="32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3"/>
      <c r="B49" s="23"/>
      <c r="C49" s="1"/>
      <c r="D49" s="1"/>
      <c r="E49" s="1"/>
      <c r="F49" s="350"/>
      <c r="G49" s="350"/>
      <c r="H49" s="25"/>
      <c r="I49" s="350"/>
      <c r="J49" s="350"/>
      <c r="K49" s="350"/>
      <c r="L49" s="1"/>
      <c r="Y49" s="1"/>
      <c r="Z49" s="1"/>
      <c r="AA49" s="16"/>
      <c r="AB49" s="34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20"/>
      <c r="B50" s="20"/>
      <c r="C50" s="1"/>
      <c r="D50" s="1"/>
      <c r="E50" s="1"/>
      <c r="F50" s="25"/>
      <c r="G50" s="25"/>
      <c r="H50" s="25"/>
      <c r="I50" s="25"/>
      <c r="J50" s="27"/>
      <c r="K50" s="27"/>
      <c r="L50" s="1"/>
      <c r="Y50" s="1"/>
      <c r="Z50" s="1"/>
      <c r="AA50" s="16"/>
      <c r="AB50" s="34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20"/>
      <c r="B51" s="20"/>
      <c r="C51" s="1"/>
      <c r="D51" s="1"/>
      <c r="E51" s="1"/>
      <c r="F51" s="350"/>
      <c r="G51" s="350"/>
      <c r="H51" s="25"/>
      <c r="I51" s="350"/>
      <c r="J51" s="350"/>
      <c r="K51" s="350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2"/>
      <c r="B52" s="22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3"/>
      <c r="B53" s="23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3"/>
      <c r="B54" s="2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20"/>
      <c r="B55" s="20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20"/>
      <c r="B56" s="2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2"/>
      <c r="B57" s="2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3"/>
      <c r="B58" s="2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3"/>
      <c r="B59" s="2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20"/>
      <c r="B60" s="20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6"/>
      <c r="AE60" s="1"/>
      <c r="AF60" s="16"/>
      <c r="AG60" s="1"/>
      <c r="AH60" s="16"/>
      <c r="AI60" s="1"/>
      <c r="AJ60" s="16"/>
      <c r="AK60" s="1"/>
      <c r="AL60" s="16"/>
      <c r="AM60" s="1"/>
      <c r="AN60" s="16"/>
      <c r="AO60" s="1"/>
      <c r="AP60" s="16"/>
      <c r="AQ60" s="1"/>
      <c r="AR60" s="16"/>
      <c r="AS60" s="1"/>
      <c r="AT60" s="16"/>
      <c r="AU60" s="1"/>
      <c r="AV60" s="1"/>
      <c r="AW60" s="1"/>
      <c r="AX60" s="1"/>
      <c r="AY60" s="1"/>
      <c r="AZ60" s="1"/>
    </row>
    <row r="61" spans="1:52">
      <c r="A61" s="20"/>
      <c r="B61" s="20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6"/>
      <c r="AD61" s="1"/>
      <c r="AE61" s="16"/>
      <c r="AF61" s="1"/>
      <c r="AG61" s="16"/>
      <c r="AH61" s="1"/>
      <c r="AI61" s="16"/>
      <c r="AJ61" s="1"/>
      <c r="AK61" s="16"/>
      <c r="AL61" s="1"/>
      <c r="AM61" s="16"/>
      <c r="AN61" s="1"/>
      <c r="AO61" s="16"/>
      <c r="AP61" s="1"/>
      <c r="AQ61" s="16"/>
      <c r="AR61" s="1"/>
      <c r="AS61" s="16"/>
      <c r="AT61" s="1"/>
      <c r="AU61" s="16"/>
      <c r="AV61" s="1"/>
      <c r="AW61" s="1"/>
      <c r="AX61" s="1"/>
      <c r="AY61" s="1"/>
      <c r="AZ61" s="1"/>
    </row>
    <row r="62" spans="1:52">
      <c r="A62" s="22"/>
      <c r="B62" s="2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3"/>
      <c r="B63" s="26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3"/>
      <c r="B64" s="2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20"/>
      <c r="B65" s="20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20"/>
      <c r="B66" s="20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2"/>
      <c r="B67" s="2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6"/>
      <c r="B68" s="2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  <row r="108" spans="28:28">
      <c r="AB108" s="16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2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二十世紀</vt:lpstr>
      <vt:lpstr>なつひめ・新甘泉</vt:lpstr>
      <vt:lpstr>ハウス二十世紀【終了】</vt:lpstr>
      <vt:lpstr>Sheet2</vt:lpstr>
      <vt:lpstr>Sheet1</vt:lpstr>
      <vt:lpstr>Sheet1!Print_Area</vt:lpstr>
      <vt:lpstr>なつひめ・新甘泉!Print_Area</vt:lpstr>
      <vt:lpstr>ハウス二十世紀【終了】!Print_Area</vt:lpstr>
      <vt:lpstr>二十世紀!Print_Area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遠藤 宏朗</cp:lastModifiedBy>
  <dcterms:modified xsi:type="dcterms:W3CDTF">2022-09-12T23:47:32Z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