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50" windowHeight="9000" activeTab="0"/>
  </bookViews>
  <sheets>
    <sheet name="推定率" sheetId="1" r:id="rId1"/>
    <sheet name="９" sheetId="2" r:id="rId2"/>
    <sheet name="１０" sheetId="3" r:id="rId3"/>
    <sheet name="１１" sheetId="4" r:id="rId4"/>
    <sheet name="１１時３０" sheetId="5" r:id="rId5"/>
    <sheet name="１２" sheetId="6" r:id="rId6"/>
    <sheet name="１３" sheetId="7" r:id="rId7"/>
    <sheet name="１４" sheetId="8" r:id="rId8"/>
    <sheet name="１５" sheetId="9" r:id="rId9"/>
    <sheet name="１６" sheetId="10" r:id="rId10"/>
    <sheet name="１６時３０" sheetId="11" r:id="rId11"/>
    <sheet name="１７" sheetId="12" r:id="rId12"/>
    <sheet name="１７時３０" sheetId="13" r:id="rId13"/>
    <sheet name="１８" sheetId="14" r:id="rId14"/>
    <sheet name="１９" sheetId="15" r:id="rId15"/>
    <sheet name="１９時３０" sheetId="16" r:id="rId16"/>
    <sheet name="２０" sheetId="17" r:id="rId17"/>
  </sheets>
  <definedNames>
    <definedName name="1">'推定率'!$E$3:$J$43</definedName>
    <definedName name="2">'推定率'!$K$3:$P$43</definedName>
    <definedName name="3">'推定率'!$Q$3:$V$43</definedName>
    <definedName name="4">'推定率'!$W$2:$AB$43</definedName>
    <definedName name="5">'推定率'!$AC$2:$AK$43</definedName>
    <definedName name="6">'推定率'!$AL$2:$AQ$43</definedName>
    <definedName name="_xlnm.Print_Area" localSheetId="2">'１０'!$A$1:$H$55</definedName>
    <definedName name="_xlnm.Print_Area" localSheetId="3">'１１'!$A$1:$H$55</definedName>
    <definedName name="_xlnm.Print_Area" localSheetId="4">'１１時３０'!$A$1:$H$55</definedName>
    <definedName name="_xlnm.Print_Area" localSheetId="5">'１２'!$A$1:$H$55</definedName>
    <definedName name="_xlnm.Print_Area" localSheetId="6">'１３'!$A$1:$H$55</definedName>
    <definedName name="_xlnm.Print_Area" localSheetId="7">'１４'!$A$1:$H$55</definedName>
    <definedName name="_xlnm.Print_Area" localSheetId="8">'１５'!$A$1:$H$55</definedName>
    <definedName name="_xlnm.Print_Area" localSheetId="9">'１６'!$A$1:$H$55</definedName>
    <definedName name="_xlnm.Print_Area" localSheetId="10">'１６時３０'!$A$1:$H$55</definedName>
    <definedName name="_xlnm.Print_Area" localSheetId="11">'１７'!$A$1:$H$55</definedName>
    <definedName name="_xlnm.Print_Area" localSheetId="12">'１７時３０'!$A$1:$H$55</definedName>
    <definedName name="_xlnm.Print_Area" localSheetId="13">'１８'!$A$1:$H$55</definedName>
    <definedName name="_xlnm.Print_Area" localSheetId="14">'１９'!$A$1:$H$55</definedName>
    <definedName name="_xlnm.Print_Area" localSheetId="15">'１９時３０'!$A$1:$H$55</definedName>
    <definedName name="_xlnm.Print_Area" localSheetId="1">'９'!$A$1:$H$55</definedName>
    <definedName name="_xlnm.Print_Area" localSheetId="0">'推定率'!$A$1:$BB$50</definedName>
    <definedName name="_xlnm.Print_Area">'推定率'!$A$1:$BA$45</definedName>
    <definedName name="_xlnm.Print_Titles">$A$1:$A$1</definedName>
    <definedName name="推定投票率">'推定率'!$A$2</definedName>
    <definedName name="前半">'推定率'!$B$43:$V$58</definedName>
  </definedNames>
  <calcPr calcMode="autoNoTable" fullCalcOnLoad="1" iterate="1" iterateCount="1" iterateDelta="0"/>
</workbook>
</file>

<file path=xl/sharedStrings.xml><?xml version="1.0" encoding="utf-8"?>
<sst xmlns="http://schemas.openxmlformats.org/spreadsheetml/2006/main" count="601" uniqueCount="77">
  <si>
    <t xml:space="preserve">    区        分</t>
  </si>
  <si>
    <t>河原町曳田投票区</t>
  </si>
  <si>
    <t>　（八上保育所）</t>
  </si>
  <si>
    <t xml:space="preserve">  八東町第10投票区</t>
  </si>
  <si>
    <t xml:space="preserve">  （北山公民館）</t>
  </si>
  <si>
    <t xml:space="preserve">  （旧鹿野小学校）</t>
  </si>
  <si>
    <t xml:space="preserve">  大栄町第17投票区</t>
  </si>
  <si>
    <t xml:space="preserve">  （大谷公民館）</t>
  </si>
  <si>
    <t xml:space="preserve">  （赤碕地区公民館）</t>
  </si>
  <si>
    <t xml:space="preserve">  （岸本町中央公民館）</t>
  </si>
  <si>
    <t xml:space="preserve"> （名和町漁村センター）</t>
  </si>
  <si>
    <t xml:space="preserve">        計</t>
  </si>
  <si>
    <t>推定投票者数</t>
  </si>
  <si>
    <t xml:space="preserve"> 10. 7.12推定投票率</t>
  </si>
  <si>
    <t xml:space="preserve"> 7. 7.23推定投票率</t>
  </si>
  <si>
    <t xml:space="preserve"> 4. 7.26推定投票率</t>
  </si>
  <si>
    <t>元. 7.23推定投票率</t>
  </si>
  <si>
    <t>61. 7. 6推定投票率</t>
  </si>
  <si>
    <t>男の当日有権者数×男の推定投票率＋女の当日有権者数×女の推定投票率</t>
  </si>
  <si>
    <t>時間ごとの推定投票率は、指定投票所における合計の投票率です。</t>
  </si>
  <si>
    <t>男</t>
  </si>
  <si>
    <t xml:space="preserve">      （当日有権者数）</t>
  </si>
  <si>
    <t>当日有権者数</t>
  </si>
  <si>
    <t>女</t>
  </si>
  <si>
    <t>計</t>
  </si>
  <si>
    <t xml:space="preserve">    データなし</t>
  </si>
  <si>
    <t xml:space="preserve"> ９時</t>
  </si>
  <si>
    <t>１０時</t>
  </si>
  <si>
    <t>１１時</t>
  </si>
  <si>
    <t xml:space="preserve">   　　１１時３０分</t>
  </si>
  <si>
    <t>１２時</t>
  </si>
  <si>
    <t>１３時</t>
  </si>
  <si>
    <t>１４時</t>
  </si>
  <si>
    <t>１５時</t>
  </si>
  <si>
    <t>１６時</t>
  </si>
  <si>
    <t>１７時</t>
  </si>
  <si>
    <t xml:space="preserve">   １７時３０分</t>
  </si>
  <si>
    <t>１８時</t>
  </si>
  <si>
    <t>１９時</t>
  </si>
  <si>
    <t xml:space="preserve">   　　　１９時３０分</t>
  </si>
  <si>
    <t>２０時</t>
  </si>
  <si>
    <t>　　　　９　　時</t>
  </si>
  <si>
    <t/>
  </si>
  <si>
    <r>
      <t>平成1</t>
    </r>
    <r>
      <rPr>
        <sz val="12"/>
        <rFont val="ＭＳ Ｐゴシック"/>
        <family val="3"/>
      </rPr>
      <t>6</t>
    </r>
    <r>
      <rPr>
        <sz val="12"/>
        <rFont val="ＭＳ Ｐゴシック"/>
        <family val="3"/>
      </rPr>
      <t>年7月11日執行参議院鳥取県選挙区選出議員選挙における速報投票区投票状況一覧</t>
    </r>
  </si>
  <si>
    <t>当日有権者数（7月10日推計）</t>
  </si>
  <si>
    <t xml:space="preserve">  （鳥取市立西中学校）</t>
  </si>
  <si>
    <t xml:space="preserve">  （米子市明道公民館）</t>
  </si>
  <si>
    <t>岩美町浦富第3投票区</t>
  </si>
  <si>
    <t xml:space="preserve">  鳥取市第5投票区</t>
  </si>
  <si>
    <t xml:space="preserve">  米子市第4投票区</t>
  </si>
  <si>
    <t>　（岩美町中央公民館）</t>
  </si>
  <si>
    <t xml:space="preserve">  鹿野町第1投票区</t>
  </si>
  <si>
    <t xml:space="preserve">  赤碕町第2投票区</t>
  </si>
  <si>
    <t xml:space="preserve">  岸本町第4投票区</t>
  </si>
  <si>
    <t xml:space="preserve">  名和町第9投票区</t>
  </si>
  <si>
    <t>１６時３０分</t>
  </si>
  <si>
    <t>16時30分</t>
  </si>
  <si>
    <t xml:space="preserve"> 13. 7.29推定投票率</t>
  </si>
  <si>
    <t>　データなし</t>
  </si>
  <si>
    <r>
      <t>前回13.7.</t>
    </r>
    <r>
      <rPr>
        <sz val="12"/>
        <rFont val="ＭＳ Ｐゴシック"/>
        <family val="3"/>
      </rPr>
      <t>29</t>
    </r>
    <r>
      <rPr>
        <sz val="12"/>
        <rFont val="ＭＳ Ｐゴシック"/>
        <family val="3"/>
      </rPr>
      <t>参議院実投票率</t>
    </r>
  </si>
  <si>
    <t>不在者投票含む。</t>
  </si>
  <si>
    <t>期日前投票者数（県計）</t>
  </si>
  <si>
    <t xml:space="preserve">  推定投票率（当日投票）</t>
  </si>
  <si>
    <t>推定投票率（当日＋期日前）</t>
  </si>
  <si>
    <t>県全体（当日投票）の推定投票率は、次の算式により計算しています。</t>
  </si>
  <si>
    <t>　　　　（参考）</t>
  </si>
  <si>
    <t>不在者投票は最終時（20時）のみに含まれます。</t>
  </si>
  <si>
    <t>推定投票者数（当日＋期日前）</t>
  </si>
  <si>
    <t>推定投票率（当日投票）</t>
  </si>
  <si>
    <t>　　　　　　　　　　　（参考）</t>
  </si>
  <si>
    <t>　期日前投票者数（県計）</t>
  </si>
  <si>
    <t>　推定投票率（当日＋期日前）</t>
  </si>
  <si>
    <t>　推定投票者数（当日＋期日前）</t>
  </si>
  <si>
    <r>
      <t>　　　　　前回13.7.</t>
    </r>
    <r>
      <rPr>
        <sz val="12"/>
        <rFont val="ＭＳ Ｐゴシック"/>
        <family val="3"/>
      </rPr>
      <t>29</t>
    </r>
    <r>
      <rPr>
        <sz val="12"/>
        <rFont val="ＭＳ Ｐゴシック"/>
        <family val="3"/>
      </rPr>
      <t>参議院実投票率</t>
    </r>
  </si>
  <si>
    <t>不在者投票含む。</t>
  </si>
  <si>
    <t>（１）推定投票率（速報指定投票区投票状況）</t>
  </si>
  <si>
    <t>５　投票結果</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</si>
</sst>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hh&quot;時&quot;mm&quot;分&quot;"/>
    <numFmt numFmtId="178" formatCode="#,##0_ "/>
    <numFmt numFmtId="179" formatCode="#,##0_);\(#,##0\)"/>
    <numFmt numFmtId="180" formatCode="0.00_ "/>
    <numFmt numFmtId="181" formatCode="#,##0;[Red]#,##0"/>
    <numFmt numFmtId="182" formatCode="0.00_);\(0.00\)"/>
    <numFmt numFmtId="183" formatCode="0.00_);[Red]\(0.00\)"/>
    <numFmt numFmtId="184" formatCode="0.00;[Red]0.00"/>
    <numFmt numFmtId="185" formatCode="#,##0_);[Red]\(#,##0\)"/>
    <numFmt numFmtId="186" formatCode="0_);[Red]\(0\)"/>
    <numFmt numFmtId="187" formatCode="\(0\)"/>
    <numFmt numFmtId="188" formatCode="0;[Red]0"/>
    <numFmt numFmtId="189" formatCode="#,##0.00;[Red]#,##0.00"/>
  </numFmts>
  <fonts count="11">
    <font>
      <sz val="12"/>
      <name val="Arial"/>
      <family val="2"/>
    </font>
    <font>
      <b/>
      <sz val="10"/>
      <name val="Arial"/>
      <family val="2"/>
    </font>
    <font>
      <i/>
      <sz val="10"/>
      <name val="Arial"/>
      <family val="2"/>
    </font>
    <font>
      <b/>
      <i/>
      <sz val="10"/>
      <name val="Arial"/>
      <family val="2"/>
    </font>
    <font>
      <sz val="12"/>
      <name val="ＭＳ Ｐゴシック"/>
      <family val="3"/>
    </font>
    <font>
      <sz val="10"/>
      <name val="ＭＳ Ｐゴシック"/>
      <family val="3"/>
    </font>
    <font>
      <sz val="6"/>
      <name val="ＭＳ Ｐゴシック"/>
      <family val="3"/>
    </font>
    <font>
      <sz val="11"/>
      <name val="ＭＳ Ｐゴシック"/>
      <family val="3"/>
    </font>
    <font>
      <sz val="11"/>
      <name val="Arial"/>
      <family val="2"/>
    </font>
    <font>
      <sz val="16"/>
      <name val="ＭＳ Ｐゴシック"/>
      <family val="3"/>
    </font>
    <font>
      <sz val="18"/>
      <name val="ＭＳ Ｐゴシック"/>
      <family val="3"/>
    </font>
  </fonts>
  <fills count="2">
    <fill>
      <patternFill/>
    </fill>
    <fill>
      <patternFill patternType="gray125"/>
    </fill>
  </fills>
  <borders count="27">
    <border>
      <left/>
      <right/>
      <top/>
      <bottom/>
      <diagonal/>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double">
        <color indexed="8"/>
      </left>
      <right>
        <color indexed="63"/>
      </right>
      <top style="thin">
        <color indexed="8"/>
      </top>
      <bottom>
        <color indexed="63"/>
      </bottom>
    </border>
    <border>
      <left style="double">
        <color indexed="8"/>
      </left>
      <right>
        <color indexed="63"/>
      </right>
      <top>
        <color indexed="63"/>
      </top>
      <bottom>
        <color indexed="63"/>
      </bottom>
    </border>
    <border>
      <left style="medium">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double">
        <color indexed="8"/>
      </left>
      <right>
        <color indexed="63"/>
      </right>
      <top style="medium">
        <color indexed="8"/>
      </top>
      <bottom>
        <color indexed="63"/>
      </bottom>
    </border>
    <border>
      <left style="thin">
        <color indexed="8"/>
      </left>
      <right>
        <color indexed="63"/>
      </right>
      <top>
        <color indexed="63"/>
      </top>
      <bottom>
        <color indexed="63"/>
      </bottom>
    </border>
    <border>
      <left>
        <color indexed="63"/>
      </left>
      <right>
        <color indexed="63"/>
      </right>
      <top style="medium">
        <color indexed="8"/>
      </top>
      <bottom>
        <color indexed="63"/>
      </bottom>
    </border>
    <border>
      <left style="double">
        <color indexed="8"/>
      </left>
      <right style="thin">
        <color indexed="8"/>
      </right>
      <top style="thin">
        <color indexed="8"/>
      </top>
      <bottom>
        <color indexed="63"/>
      </bottom>
    </border>
    <border>
      <left style="double">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20">
    <xf numFmtId="0" fontId="0" fillId="0" borderId="0" xfId="0" applyAlignment="1">
      <alignment/>
    </xf>
    <xf numFmtId="1" fontId="4" fillId="0" borderId="0" xfId="0" applyNumberFormat="1" applyFont="1" applyAlignment="1">
      <alignment/>
    </xf>
    <xf numFmtId="1" fontId="4" fillId="0" borderId="0" xfId="0" applyNumberFormat="1" applyFont="1" applyAlignment="1">
      <alignment/>
    </xf>
    <xf numFmtId="1" fontId="4" fillId="0" borderId="0" xfId="0" applyNumberFormat="1" applyFont="1" applyAlignment="1">
      <alignment/>
    </xf>
    <xf numFmtId="1" fontId="5" fillId="0" borderId="0" xfId="0" applyNumberFormat="1" applyFont="1" applyAlignment="1">
      <alignment horizontal="center"/>
    </xf>
    <xf numFmtId="3" fontId="4" fillId="0" borderId="0" xfId="0" applyNumberFormat="1" applyFont="1" applyAlignment="1">
      <alignment/>
    </xf>
    <xf numFmtId="1" fontId="4" fillId="0" borderId="1" xfId="0" applyNumberFormat="1" applyFont="1" applyAlignment="1">
      <alignment/>
    </xf>
    <xf numFmtId="1" fontId="4" fillId="0" borderId="2" xfId="0" applyNumberFormat="1" applyFont="1" applyAlignment="1">
      <alignment/>
    </xf>
    <xf numFmtId="1" fontId="4" fillId="0" borderId="2" xfId="0" applyNumberFormat="1" applyFont="1" applyAlignment="1">
      <alignment/>
    </xf>
    <xf numFmtId="1" fontId="4" fillId="0" borderId="3" xfId="0" applyNumberFormat="1" applyFont="1" applyAlignment="1">
      <alignment/>
    </xf>
    <xf numFmtId="1" fontId="4" fillId="0" borderId="3" xfId="0" applyNumberFormat="1" applyFont="1" applyAlignment="1">
      <alignment/>
    </xf>
    <xf numFmtId="1" fontId="4" fillId="0" borderId="4" xfId="0" applyNumberFormat="1" applyFont="1" applyAlignment="1">
      <alignment/>
    </xf>
    <xf numFmtId="1" fontId="4" fillId="0" borderId="5" xfId="0" applyNumberFormat="1" applyFont="1" applyAlignment="1">
      <alignment/>
    </xf>
    <xf numFmtId="1" fontId="4" fillId="0" borderId="1" xfId="0" applyNumberFormat="1" applyFont="1" applyAlignment="1">
      <alignment horizontal="center"/>
    </xf>
    <xf numFmtId="1" fontId="4" fillId="0" borderId="6" xfId="0" applyNumberFormat="1" applyFont="1" applyAlignment="1">
      <alignment horizontal="center"/>
    </xf>
    <xf numFmtId="1" fontId="4" fillId="0" borderId="3" xfId="0" applyNumberFormat="1" applyFont="1" applyAlignment="1">
      <alignment horizontal="center"/>
    </xf>
    <xf numFmtId="1" fontId="4" fillId="0" borderId="7" xfId="0" applyNumberFormat="1" applyFont="1" applyAlignment="1">
      <alignment/>
    </xf>
    <xf numFmtId="3" fontId="4" fillId="0" borderId="7" xfId="0" applyNumberFormat="1" applyFont="1" applyAlignment="1">
      <alignment/>
    </xf>
    <xf numFmtId="3" fontId="4" fillId="0" borderId="8" xfId="0" applyNumberFormat="1" applyFont="1" applyAlignment="1">
      <alignment/>
    </xf>
    <xf numFmtId="3" fontId="4" fillId="0" borderId="8" xfId="0" applyNumberFormat="1" applyFont="1" applyAlignment="1">
      <alignment/>
    </xf>
    <xf numFmtId="3" fontId="4" fillId="0" borderId="9" xfId="0" applyNumberFormat="1" applyFont="1" applyAlignment="1">
      <alignment/>
    </xf>
    <xf numFmtId="1" fontId="4" fillId="0" borderId="5" xfId="0" applyNumberFormat="1" applyFont="1" applyAlignment="1">
      <alignment/>
    </xf>
    <xf numFmtId="3" fontId="4" fillId="0" borderId="5" xfId="0" applyNumberFormat="1" applyFont="1" applyAlignment="1">
      <alignment/>
    </xf>
    <xf numFmtId="3" fontId="4" fillId="0" borderId="10" xfId="0" applyNumberFormat="1" applyFont="1" applyAlignment="1">
      <alignment/>
    </xf>
    <xf numFmtId="3" fontId="4" fillId="0" borderId="10" xfId="0" applyNumberFormat="1" applyFont="1" applyAlignment="1">
      <alignment/>
    </xf>
    <xf numFmtId="3" fontId="4" fillId="0" borderId="4" xfId="0" applyNumberFormat="1" applyFont="1" applyAlignment="1">
      <alignment/>
    </xf>
    <xf numFmtId="3" fontId="4" fillId="0" borderId="1" xfId="0" applyNumberFormat="1" applyFont="1" applyAlignment="1">
      <alignment/>
    </xf>
    <xf numFmtId="3" fontId="4" fillId="0" borderId="6" xfId="0" applyNumberFormat="1" applyFont="1" applyAlignment="1">
      <alignment/>
    </xf>
    <xf numFmtId="3" fontId="4" fillId="0" borderId="6" xfId="0" applyNumberFormat="1" applyFont="1" applyAlignment="1">
      <alignment/>
    </xf>
    <xf numFmtId="3" fontId="4" fillId="0" borderId="3" xfId="0" applyNumberFormat="1" applyFont="1" applyAlignment="1">
      <alignment/>
    </xf>
    <xf numFmtId="3" fontId="4" fillId="0" borderId="1" xfId="0" applyNumberFormat="1" applyFont="1" applyAlignment="1">
      <alignment/>
    </xf>
    <xf numFmtId="3" fontId="4" fillId="0" borderId="3" xfId="0" applyNumberFormat="1" applyFont="1" applyAlignment="1">
      <alignment/>
    </xf>
    <xf numFmtId="3" fontId="4" fillId="0" borderId="6" xfId="0" applyNumberFormat="1" applyFont="1" applyAlignment="1">
      <alignment/>
    </xf>
    <xf numFmtId="1" fontId="4" fillId="0" borderId="1" xfId="0" applyNumberFormat="1" applyFont="1" applyAlignment="1">
      <alignment/>
    </xf>
    <xf numFmtId="3" fontId="4" fillId="0" borderId="3" xfId="0" applyNumberFormat="1" applyFont="1" applyAlignment="1">
      <alignment/>
    </xf>
    <xf numFmtId="3" fontId="4" fillId="0" borderId="5" xfId="0" applyNumberFormat="1" applyFont="1" applyAlignment="1">
      <alignment/>
    </xf>
    <xf numFmtId="3" fontId="4" fillId="0" borderId="4" xfId="0" applyNumberFormat="1" applyFont="1" applyAlignment="1">
      <alignment/>
    </xf>
    <xf numFmtId="3" fontId="4" fillId="0" borderId="5" xfId="0" applyNumberFormat="1" applyFont="1" applyAlignment="1">
      <alignment/>
    </xf>
    <xf numFmtId="3" fontId="4" fillId="0" borderId="10" xfId="0" applyNumberFormat="1" applyFont="1" applyAlignment="1">
      <alignment/>
    </xf>
    <xf numFmtId="3" fontId="4" fillId="0" borderId="4" xfId="0" applyNumberFormat="1" applyFont="1" applyAlignment="1">
      <alignment/>
    </xf>
    <xf numFmtId="4" fontId="4" fillId="0" borderId="5" xfId="0" applyNumberFormat="1" applyFont="1" applyAlignment="1">
      <alignment/>
    </xf>
    <xf numFmtId="4" fontId="4" fillId="0" borderId="10" xfId="0" applyNumberFormat="1" applyFont="1" applyAlignment="1">
      <alignment/>
    </xf>
    <xf numFmtId="4" fontId="4" fillId="0" borderId="4" xfId="0" applyNumberFormat="1" applyFont="1" applyAlignment="1">
      <alignment/>
    </xf>
    <xf numFmtId="4" fontId="4" fillId="0" borderId="10" xfId="0" applyNumberFormat="1" applyFont="1" applyAlignment="1">
      <alignment/>
    </xf>
    <xf numFmtId="3" fontId="4" fillId="0" borderId="1" xfId="0" applyNumberFormat="1" applyFont="1" applyAlignment="1">
      <alignment/>
    </xf>
    <xf numFmtId="3" fontId="4" fillId="0" borderId="2" xfId="0" applyNumberFormat="1" applyFont="1" applyAlignment="1">
      <alignment/>
    </xf>
    <xf numFmtId="1" fontId="4" fillId="0" borderId="5" xfId="0" applyNumberFormat="1" applyFont="1" applyAlignment="1">
      <alignment horizontal="center"/>
    </xf>
    <xf numFmtId="176" fontId="4" fillId="0" borderId="2" xfId="0" applyNumberFormat="1" applyFont="1" applyAlignment="1">
      <alignment/>
    </xf>
    <xf numFmtId="2" fontId="4" fillId="0" borderId="0" xfId="0" applyNumberFormat="1" applyFont="1" applyAlignment="1">
      <alignment/>
    </xf>
    <xf numFmtId="1" fontId="4" fillId="0" borderId="6" xfId="0" applyNumberFormat="1" applyFont="1" applyAlignment="1">
      <alignment/>
    </xf>
    <xf numFmtId="1" fontId="4" fillId="0" borderId="6" xfId="0" applyNumberFormat="1" applyFont="1" applyAlignment="1">
      <alignment/>
    </xf>
    <xf numFmtId="2" fontId="4" fillId="0" borderId="6" xfId="0" applyNumberFormat="1" applyFont="1" applyAlignment="1">
      <alignment/>
    </xf>
    <xf numFmtId="2" fontId="4" fillId="0" borderId="6" xfId="0" applyNumberFormat="1" applyFont="1" applyAlignment="1">
      <alignment/>
    </xf>
    <xf numFmtId="1" fontId="4" fillId="0" borderId="10" xfId="0" applyNumberFormat="1" applyFont="1" applyAlignment="1">
      <alignment/>
    </xf>
    <xf numFmtId="2" fontId="4" fillId="0" borderId="2" xfId="0" applyNumberFormat="1" applyFont="1" applyAlignment="1">
      <alignment/>
    </xf>
    <xf numFmtId="1" fontId="4" fillId="0" borderId="11" xfId="0" applyNumberFormat="1" applyFont="1" applyAlignment="1">
      <alignment/>
    </xf>
    <xf numFmtId="1" fontId="4" fillId="0" borderId="11" xfId="0" applyNumberFormat="1" applyFont="1" applyAlignment="1">
      <alignment/>
    </xf>
    <xf numFmtId="1" fontId="4" fillId="0" borderId="8" xfId="0" applyNumberFormat="1" applyFont="1" applyAlignment="1">
      <alignment/>
    </xf>
    <xf numFmtId="1" fontId="4" fillId="0" borderId="10" xfId="0" applyNumberFormat="1" applyFont="1" applyAlignment="1">
      <alignment/>
    </xf>
    <xf numFmtId="3" fontId="4" fillId="0" borderId="1" xfId="0" applyNumberFormat="1" applyFont="1" applyAlignment="1">
      <alignment/>
    </xf>
    <xf numFmtId="3" fontId="4" fillId="0" borderId="6" xfId="0" applyNumberFormat="1" applyFont="1" applyAlignment="1">
      <alignment/>
    </xf>
    <xf numFmtId="1" fontId="4" fillId="0" borderId="10" xfId="0" applyNumberFormat="1" applyFont="1" applyAlignment="1">
      <alignment horizontal="center"/>
    </xf>
    <xf numFmtId="2" fontId="4" fillId="0" borderId="2" xfId="0" applyNumberFormat="1" applyFont="1" applyAlignment="1">
      <alignment/>
    </xf>
    <xf numFmtId="177" fontId="4" fillId="0" borderId="2" xfId="0" applyNumberFormat="1" applyFont="1" applyAlignment="1">
      <alignment/>
    </xf>
    <xf numFmtId="176" fontId="4" fillId="0" borderId="0" xfId="0" applyNumberFormat="1" applyFont="1" applyAlignment="1">
      <alignment/>
    </xf>
    <xf numFmtId="3" fontId="4" fillId="0" borderId="1" xfId="0" applyNumberFormat="1" applyFont="1" applyAlignment="1">
      <alignment horizontal="center"/>
    </xf>
    <xf numFmtId="0" fontId="4" fillId="0" borderId="0" xfId="0" applyNumberFormat="1" applyFont="1" applyAlignment="1">
      <alignment/>
    </xf>
    <xf numFmtId="49" fontId="4" fillId="0" borderId="2" xfId="0" applyNumberFormat="1" applyFont="1" applyAlignment="1">
      <alignment/>
    </xf>
    <xf numFmtId="3" fontId="4" fillId="0" borderId="12" xfId="0" applyNumberFormat="1" applyFont="1" applyBorder="1" applyAlignment="1">
      <alignment/>
    </xf>
    <xf numFmtId="3" fontId="4" fillId="0" borderId="13" xfId="0" applyNumberFormat="1" applyFont="1" applyBorder="1" applyAlignment="1">
      <alignment/>
    </xf>
    <xf numFmtId="3" fontId="4" fillId="0" borderId="14" xfId="0" applyNumberFormat="1" applyFont="1" applyBorder="1" applyAlignment="1">
      <alignment/>
    </xf>
    <xf numFmtId="3" fontId="4" fillId="0" borderId="15" xfId="0" applyNumberFormat="1" applyFont="1" applyBorder="1" applyAlignment="1">
      <alignment/>
    </xf>
    <xf numFmtId="2" fontId="4" fillId="0" borderId="6" xfId="0" applyNumberFormat="1" applyFont="1" applyBorder="1" applyAlignment="1">
      <alignment/>
    </xf>
    <xf numFmtId="2" fontId="4" fillId="0" borderId="2" xfId="0" applyNumberFormat="1" applyFont="1" applyBorder="1" applyAlignment="1">
      <alignment/>
    </xf>
    <xf numFmtId="2" fontId="4" fillId="0" borderId="16" xfId="0" applyNumberFormat="1" applyFont="1" applyBorder="1" applyAlignment="1">
      <alignment/>
    </xf>
    <xf numFmtId="2" fontId="4" fillId="0" borderId="17" xfId="0" applyNumberFormat="1" applyFont="1" applyBorder="1" applyAlignment="1">
      <alignment/>
    </xf>
    <xf numFmtId="2" fontId="4" fillId="0" borderId="18" xfId="0" applyNumberFormat="1" applyFont="1" applyBorder="1" applyAlignment="1">
      <alignment/>
    </xf>
    <xf numFmtId="2" fontId="4" fillId="0" borderId="19" xfId="0" applyNumberFormat="1" applyFont="1" applyBorder="1" applyAlignment="1">
      <alignment/>
    </xf>
    <xf numFmtId="1" fontId="5" fillId="0" borderId="4" xfId="0" applyNumberFormat="1" applyFont="1" applyAlignment="1">
      <alignment/>
    </xf>
    <xf numFmtId="1" fontId="5" fillId="0" borderId="4" xfId="0" applyNumberFormat="1" applyFont="1" applyAlignment="1">
      <alignment/>
    </xf>
    <xf numFmtId="0" fontId="5" fillId="0" borderId="20" xfId="0" applyNumberFormat="1" applyFont="1" applyBorder="1" applyAlignment="1">
      <alignment/>
    </xf>
    <xf numFmtId="0" fontId="5" fillId="0" borderId="0" xfId="0" applyNumberFormat="1" applyFont="1" applyAlignment="1">
      <alignment/>
    </xf>
    <xf numFmtId="1" fontId="5" fillId="0" borderId="10" xfId="0" applyNumberFormat="1" applyFont="1" applyAlignment="1">
      <alignment/>
    </xf>
    <xf numFmtId="1" fontId="4" fillId="0" borderId="0" xfId="0" applyNumberFormat="1" applyFont="1" applyBorder="1" applyAlignment="1">
      <alignment/>
    </xf>
    <xf numFmtId="176" fontId="4" fillId="0" borderId="0" xfId="0" applyNumberFormat="1" applyFont="1" applyBorder="1" applyAlignment="1">
      <alignment/>
    </xf>
    <xf numFmtId="1" fontId="5" fillId="0" borderId="0" xfId="0" applyNumberFormat="1" applyFont="1" applyAlignment="1">
      <alignment/>
    </xf>
    <xf numFmtId="1" fontId="7" fillId="0" borderId="0" xfId="0" applyNumberFormat="1" applyFont="1" applyBorder="1" applyAlignment="1">
      <alignment/>
    </xf>
    <xf numFmtId="1" fontId="4" fillId="0" borderId="0" xfId="0" applyNumberFormat="1" applyFont="1" applyBorder="1" applyAlignment="1">
      <alignment/>
    </xf>
    <xf numFmtId="1" fontId="4" fillId="0" borderId="2" xfId="0" applyNumberFormat="1" applyFont="1" applyBorder="1" applyAlignment="1">
      <alignment/>
    </xf>
    <xf numFmtId="176" fontId="4" fillId="0" borderId="2" xfId="0" applyNumberFormat="1" applyFont="1" applyBorder="1" applyAlignment="1">
      <alignment/>
    </xf>
    <xf numFmtId="181" fontId="4" fillId="0" borderId="0" xfId="0" applyNumberFormat="1" applyFont="1" applyBorder="1" applyAlignment="1">
      <alignment/>
    </xf>
    <xf numFmtId="189" fontId="4" fillId="0" borderId="0" xfId="0" applyNumberFormat="1" applyFont="1" applyBorder="1" applyAlignment="1">
      <alignment/>
    </xf>
    <xf numFmtId="1" fontId="4" fillId="0" borderId="0" xfId="0" applyNumberFormat="1" applyFont="1" applyBorder="1" applyAlignment="1">
      <alignment/>
    </xf>
    <xf numFmtId="1" fontId="5" fillId="0" borderId="4" xfId="0" applyNumberFormat="1" applyFont="1" applyBorder="1" applyAlignment="1">
      <alignment/>
    </xf>
    <xf numFmtId="2" fontId="4" fillId="0" borderId="21" xfId="0" applyNumberFormat="1" applyFont="1" applyBorder="1" applyAlignment="1">
      <alignment/>
    </xf>
    <xf numFmtId="2" fontId="4" fillId="0" borderId="14" xfId="0" applyNumberFormat="1" applyFont="1" applyBorder="1" applyAlignment="1">
      <alignment/>
    </xf>
    <xf numFmtId="181" fontId="4" fillId="0" borderId="0" xfId="0" applyNumberFormat="1" applyFont="1" applyAlignment="1">
      <alignment/>
    </xf>
    <xf numFmtId="0" fontId="8" fillId="0" borderId="0" xfId="0" applyFont="1" applyBorder="1" applyAlignment="1">
      <alignment/>
    </xf>
    <xf numFmtId="1" fontId="7" fillId="0" borderId="0" xfId="0" applyNumberFormat="1" applyFont="1" applyBorder="1" applyAlignment="1">
      <alignment/>
    </xf>
    <xf numFmtId="1" fontId="7" fillId="0" borderId="0" xfId="0" applyNumberFormat="1" applyFont="1" applyBorder="1" applyAlignment="1">
      <alignment/>
    </xf>
    <xf numFmtId="1" fontId="7" fillId="0" borderId="0" xfId="0" applyNumberFormat="1" applyFont="1" applyBorder="1" applyAlignment="1">
      <alignment/>
    </xf>
    <xf numFmtId="1" fontId="7" fillId="0" borderId="22" xfId="0" applyNumberFormat="1" applyFont="1" applyBorder="1" applyAlignment="1">
      <alignment/>
    </xf>
    <xf numFmtId="181" fontId="4" fillId="0" borderId="22" xfId="0" applyNumberFormat="1" applyFont="1" applyBorder="1" applyAlignment="1">
      <alignment/>
    </xf>
    <xf numFmtId="1" fontId="4" fillId="0" borderId="22" xfId="0" applyNumberFormat="1" applyFont="1" applyBorder="1" applyAlignment="1">
      <alignment/>
    </xf>
    <xf numFmtId="1" fontId="4" fillId="0" borderId="22" xfId="0" applyNumberFormat="1" applyFont="1" applyBorder="1" applyAlignment="1">
      <alignment/>
    </xf>
    <xf numFmtId="1" fontId="4" fillId="0" borderId="22" xfId="0" applyNumberFormat="1" applyFont="1" applyBorder="1" applyAlignment="1">
      <alignment/>
    </xf>
    <xf numFmtId="3" fontId="4" fillId="0" borderId="0" xfId="0" applyNumberFormat="1" applyFont="1" applyBorder="1" applyAlignment="1">
      <alignment/>
    </xf>
    <xf numFmtId="189" fontId="4" fillId="0" borderId="23" xfId="0" applyNumberFormat="1" applyFont="1" applyBorder="1" applyAlignment="1">
      <alignment/>
    </xf>
    <xf numFmtId="1" fontId="7" fillId="0" borderId="22" xfId="0" applyNumberFormat="1" applyFont="1" applyBorder="1" applyAlignment="1">
      <alignment/>
    </xf>
    <xf numFmtId="0" fontId="8" fillId="0" borderId="22" xfId="0" applyFont="1" applyBorder="1" applyAlignment="1">
      <alignment/>
    </xf>
    <xf numFmtId="1" fontId="7" fillId="0" borderId="0" xfId="0" applyNumberFormat="1" applyFont="1" applyBorder="1" applyAlignment="1">
      <alignment/>
    </xf>
    <xf numFmtId="0" fontId="8" fillId="0" borderId="0" xfId="0" applyFont="1" applyBorder="1" applyAlignment="1">
      <alignment/>
    </xf>
    <xf numFmtId="1" fontId="7" fillId="0" borderId="0" xfId="0" applyNumberFormat="1" applyFont="1" applyBorder="1" applyAlignment="1">
      <alignment/>
    </xf>
    <xf numFmtId="1" fontId="7" fillId="0" borderId="0" xfId="0" applyNumberFormat="1" applyFont="1" applyBorder="1" applyAlignment="1">
      <alignment/>
    </xf>
    <xf numFmtId="1" fontId="7" fillId="0" borderId="23" xfId="0" applyNumberFormat="1" applyFont="1" applyBorder="1" applyAlignment="1">
      <alignment/>
    </xf>
    <xf numFmtId="1" fontId="7" fillId="0" borderId="24" xfId="0" applyNumberFormat="1" applyFont="1" applyBorder="1" applyAlignment="1">
      <alignment/>
    </xf>
    <xf numFmtId="1" fontId="7" fillId="0" borderId="25" xfId="0" applyNumberFormat="1" applyFont="1" applyBorder="1" applyAlignment="1">
      <alignment/>
    </xf>
    <xf numFmtId="1" fontId="7" fillId="0" borderId="26" xfId="0" applyNumberFormat="1" applyFont="1" applyBorder="1" applyAlignment="1">
      <alignment/>
    </xf>
    <xf numFmtId="1" fontId="9" fillId="0" borderId="0" xfId="0" applyNumberFormat="1" applyFont="1" applyAlignment="1">
      <alignment/>
    </xf>
    <xf numFmtId="1" fontId="10" fillId="0" borderId="0" xfId="0" applyNumberFormat="1" applyFont="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E98"/>
  <sheetViews>
    <sheetView tabSelected="1" view="pageBreakPreview" zoomScale="60" zoomScaleNormal="87" workbookViewId="0" topLeftCell="A1">
      <selection activeCell="A1" sqref="A1"/>
    </sheetView>
  </sheetViews>
  <sheetFormatPr defaultColWidth="8.88671875" defaultRowHeight="15"/>
  <cols>
    <col min="1" max="1" width="18.6640625" style="1" customWidth="1"/>
    <col min="2" max="4" width="8.6640625" style="1" customWidth="1"/>
    <col min="5" max="13" width="7.21484375" style="1" customWidth="1"/>
    <col min="14" max="25" width="7.10546875" style="1" customWidth="1"/>
    <col min="26" max="52" width="7.21484375" style="1" customWidth="1"/>
    <col min="53" max="53" width="7.6640625" style="1" customWidth="1"/>
    <col min="54" max="16384" width="10.6640625" style="1" customWidth="1"/>
  </cols>
  <sheetData>
    <row r="1" spans="1:54" ht="27" customHeight="1">
      <c r="A1" s="119" t="s">
        <v>76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row>
    <row r="2" spans="1:83" ht="21" customHeight="1">
      <c r="A2" s="118" t="s">
        <v>75</v>
      </c>
      <c r="N2" s="3"/>
      <c r="Z2" s="3"/>
      <c r="AO2" s="3"/>
      <c r="AX2" s="4" t="s">
        <v>12</v>
      </c>
      <c r="BA2" s="5"/>
      <c r="BB2" s="3"/>
      <c r="BD2" s="5"/>
      <c r="BG2" s="5"/>
      <c r="BJ2" s="5"/>
      <c r="BM2" s="5"/>
      <c r="BP2" s="5"/>
      <c r="BS2" s="5"/>
      <c r="BV2" s="5"/>
      <c r="BY2" s="5"/>
      <c r="CB2" s="5"/>
      <c r="CE2" s="5"/>
    </row>
    <row r="3" spans="1:54" ht="13.5" customHeight="1">
      <c r="A3" s="6" t="s">
        <v>0</v>
      </c>
      <c r="B3" s="6" t="s">
        <v>44</v>
      </c>
      <c r="C3" s="7"/>
      <c r="D3" s="8"/>
      <c r="E3" s="9"/>
      <c r="F3" s="7" t="s">
        <v>26</v>
      </c>
      <c r="G3" s="8"/>
      <c r="H3" s="9"/>
      <c r="I3" s="7" t="s">
        <v>27</v>
      </c>
      <c r="J3" s="8"/>
      <c r="K3" s="9"/>
      <c r="L3" s="7" t="s">
        <v>28</v>
      </c>
      <c r="M3" s="8"/>
      <c r="N3" s="10" t="s">
        <v>29</v>
      </c>
      <c r="O3" s="8"/>
      <c r="P3" s="8"/>
      <c r="Q3" s="9"/>
      <c r="R3" s="7" t="s">
        <v>30</v>
      </c>
      <c r="S3" s="8"/>
      <c r="T3" s="9"/>
      <c r="U3" s="7" t="s">
        <v>31</v>
      </c>
      <c r="V3" s="8"/>
      <c r="W3" s="9"/>
      <c r="X3" s="7" t="s">
        <v>32</v>
      </c>
      <c r="Y3" s="8"/>
      <c r="Z3" s="9"/>
      <c r="AA3" s="7" t="s">
        <v>33</v>
      </c>
      <c r="AB3" s="8"/>
      <c r="AC3" s="9"/>
      <c r="AD3" s="7" t="s">
        <v>34</v>
      </c>
      <c r="AE3" s="8"/>
      <c r="AF3" s="9"/>
      <c r="AG3" s="67" t="s">
        <v>55</v>
      </c>
      <c r="AH3" s="8"/>
      <c r="AI3" s="9"/>
      <c r="AJ3" s="7" t="s">
        <v>35</v>
      </c>
      <c r="AK3" s="8"/>
      <c r="AL3" s="10" t="s">
        <v>36</v>
      </c>
      <c r="AM3" s="8"/>
      <c r="AN3" s="8"/>
      <c r="AO3" s="9"/>
      <c r="AP3" s="7" t="s">
        <v>37</v>
      </c>
      <c r="AQ3" s="8"/>
      <c r="AR3" s="9"/>
      <c r="AS3" s="7" t="s">
        <v>38</v>
      </c>
      <c r="AT3" s="8"/>
      <c r="AU3" s="10" t="s">
        <v>39</v>
      </c>
      <c r="AV3" s="8"/>
      <c r="AW3" s="8"/>
      <c r="AX3" s="9"/>
      <c r="AY3" s="7" t="s">
        <v>40</v>
      </c>
      <c r="AZ3" s="8"/>
      <c r="BA3" s="11"/>
      <c r="BB3" s="3"/>
    </row>
    <row r="4" spans="1:54" ht="13.5" customHeight="1">
      <c r="A4" s="12"/>
      <c r="B4" s="13" t="s">
        <v>20</v>
      </c>
      <c r="C4" s="14" t="s">
        <v>23</v>
      </c>
      <c r="D4" s="14" t="s">
        <v>24</v>
      </c>
      <c r="E4" s="15" t="s">
        <v>20</v>
      </c>
      <c r="F4" s="14" t="s">
        <v>23</v>
      </c>
      <c r="G4" s="14" t="s">
        <v>24</v>
      </c>
      <c r="H4" s="15" t="s">
        <v>20</v>
      </c>
      <c r="I4" s="14" t="s">
        <v>23</v>
      </c>
      <c r="J4" s="14" t="s">
        <v>24</v>
      </c>
      <c r="K4" s="15" t="s">
        <v>20</v>
      </c>
      <c r="L4" s="14" t="s">
        <v>23</v>
      </c>
      <c r="M4" s="14" t="s">
        <v>24</v>
      </c>
      <c r="N4" s="15" t="s">
        <v>20</v>
      </c>
      <c r="O4" s="14" t="s">
        <v>23</v>
      </c>
      <c r="P4" s="14" t="s">
        <v>24</v>
      </c>
      <c r="Q4" s="15" t="s">
        <v>20</v>
      </c>
      <c r="R4" s="14" t="s">
        <v>23</v>
      </c>
      <c r="S4" s="14" t="s">
        <v>24</v>
      </c>
      <c r="T4" s="15" t="s">
        <v>20</v>
      </c>
      <c r="U4" s="14" t="s">
        <v>23</v>
      </c>
      <c r="V4" s="14" t="s">
        <v>24</v>
      </c>
      <c r="W4" s="15" t="s">
        <v>20</v>
      </c>
      <c r="X4" s="14" t="s">
        <v>23</v>
      </c>
      <c r="Y4" s="14" t="s">
        <v>24</v>
      </c>
      <c r="Z4" s="15" t="s">
        <v>20</v>
      </c>
      <c r="AA4" s="14" t="s">
        <v>23</v>
      </c>
      <c r="AB4" s="14" t="s">
        <v>24</v>
      </c>
      <c r="AC4" s="15" t="s">
        <v>20</v>
      </c>
      <c r="AD4" s="14" t="s">
        <v>23</v>
      </c>
      <c r="AE4" s="14" t="s">
        <v>24</v>
      </c>
      <c r="AF4" s="15" t="s">
        <v>20</v>
      </c>
      <c r="AG4" s="14" t="s">
        <v>23</v>
      </c>
      <c r="AH4" s="14" t="s">
        <v>24</v>
      </c>
      <c r="AI4" s="15" t="s">
        <v>20</v>
      </c>
      <c r="AJ4" s="14" t="s">
        <v>23</v>
      </c>
      <c r="AK4" s="14" t="s">
        <v>24</v>
      </c>
      <c r="AL4" s="15" t="s">
        <v>20</v>
      </c>
      <c r="AM4" s="14" t="s">
        <v>23</v>
      </c>
      <c r="AN4" s="14" t="s">
        <v>24</v>
      </c>
      <c r="AO4" s="15" t="s">
        <v>20</v>
      </c>
      <c r="AP4" s="14" t="s">
        <v>23</v>
      </c>
      <c r="AQ4" s="14" t="s">
        <v>24</v>
      </c>
      <c r="AR4" s="15" t="s">
        <v>20</v>
      </c>
      <c r="AS4" s="14" t="s">
        <v>23</v>
      </c>
      <c r="AT4" s="14" t="s">
        <v>24</v>
      </c>
      <c r="AU4" s="15" t="s">
        <v>20</v>
      </c>
      <c r="AV4" s="14" t="s">
        <v>23</v>
      </c>
      <c r="AW4" s="14" t="s">
        <v>24</v>
      </c>
      <c r="AX4" s="15" t="s">
        <v>20</v>
      </c>
      <c r="AY4" s="14" t="s">
        <v>23</v>
      </c>
      <c r="AZ4" s="14" t="s">
        <v>24</v>
      </c>
      <c r="BA4" s="11"/>
      <c r="BB4" s="3"/>
    </row>
    <row r="5" spans="1:54" ht="13.5" customHeight="1">
      <c r="A5" s="16" t="s">
        <v>48</v>
      </c>
      <c r="B5" s="17"/>
      <c r="C5" s="18"/>
      <c r="D5" s="19"/>
      <c r="E5" s="20"/>
      <c r="F5" s="18"/>
      <c r="G5" s="19"/>
      <c r="H5" s="20"/>
      <c r="I5" s="18"/>
      <c r="J5" s="19"/>
      <c r="K5" s="20"/>
      <c r="L5" s="18"/>
      <c r="M5" s="19"/>
      <c r="N5" s="20"/>
      <c r="O5" s="18"/>
      <c r="P5" s="19"/>
      <c r="Q5" s="20"/>
      <c r="R5" s="18"/>
      <c r="S5" s="19"/>
      <c r="T5" s="20"/>
      <c r="U5" s="18"/>
      <c r="V5" s="19"/>
      <c r="W5" s="20"/>
      <c r="X5" s="18"/>
      <c r="Y5" s="19"/>
      <c r="Z5" s="20"/>
      <c r="AA5" s="18"/>
      <c r="AB5" s="19"/>
      <c r="AC5" s="20"/>
      <c r="AD5" s="18"/>
      <c r="AE5" s="19"/>
      <c r="AF5" s="20"/>
      <c r="AG5" s="18"/>
      <c r="AH5" s="19"/>
      <c r="AI5" s="20"/>
      <c r="AJ5" s="18"/>
      <c r="AK5" s="19"/>
      <c r="AL5" s="20"/>
      <c r="AM5" s="18"/>
      <c r="AN5" s="19"/>
      <c r="AO5" s="20"/>
      <c r="AP5" s="18"/>
      <c r="AQ5" s="19"/>
      <c r="AR5" s="20"/>
      <c r="AS5" s="18"/>
      <c r="AT5" s="19"/>
      <c r="AU5" s="20"/>
      <c r="AV5" s="18"/>
      <c r="AW5" s="19"/>
      <c r="AX5" s="20"/>
      <c r="AY5" s="18"/>
      <c r="AZ5" s="19"/>
      <c r="BA5" s="11"/>
      <c r="BB5" s="3"/>
    </row>
    <row r="6" spans="1:54" ht="13.5" customHeight="1">
      <c r="A6" s="21" t="s">
        <v>45</v>
      </c>
      <c r="B6" s="22">
        <v>1755</v>
      </c>
      <c r="C6" s="23">
        <v>2083</v>
      </c>
      <c r="D6" s="24">
        <f>B6+C6</f>
        <v>3838</v>
      </c>
      <c r="E6" s="25">
        <f>９!E6</f>
        <v>140</v>
      </c>
      <c r="F6" s="23">
        <f>９!F6</f>
        <v>130</v>
      </c>
      <c r="G6" s="24">
        <f>E6+F6</f>
        <v>270</v>
      </c>
      <c r="H6" s="25">
        <f>'１０'!E6</f>
        <v>260</v>
      </c>
      <c r="I6" s="23">
        <f>'１０'!F6</f>
        <v>260</v>
      </c>
      <c r="J6" s="24">
        <f>H6+I6</f>
        <v>520</v>
      </c>
      <c r="K6" s="25">
        <f>'１１'!E6</f>
        <v>380</v>
      </c>
      <c r="L6" s="23">
        <f>'１１'!F6</f>
        <v>410</v>
      </c>
      <c r="M6" s="24">
        <f>K6+L6</f>
        <v>790</v>
      </c>
      <c r="N6" s="25">
        <f>'１１時３０'!E6</f>
        <v>430</v>
      </c>
      <c r="O6" s="23">
        <f>'１１時３０'!F6</f>
        <v>500</v>
      </c>
      <c r="P6" s="24">
        <f>N6+O6</f>
        <v>930</v>
      </c>
      <c r="Q6" s="25">
        <f>'１２'!E6</f>
        <v>470</v>
      </c>
      <c r="R6" s="23">
        <f>'１２'!F6</f>
        <v>560</v>
      </c>
      <c r="S6" s="24">
        <f>Q6+R6</f>
        <v>1030</v>
      </c>
      <c r="T6" s="25">
        <f>'１３'!E6</f>
        <v>520</v>
      </c>
      <c r="U6" s="23">
        <f>'１３'!F6</f>
        <v>640</v>
      </c>
      <c r="V6" s="24">
        <f>T6+U6</f>
        <v>1160</v>
      </c>
      <c r="W6" s="25">
        <f>'１４'!E6</f>
        <v>590</v>
      </c>
      <c r="X6" s="23">
        <f>'１４'!F6</f>
        <v>700</v>
      </c>
      <c r="Y6" s="24">
        <f>W6+X6</f>
        <v>1290</v>
      </c>
      <c r="Z6" s="25">
        <f>'１５'!E6</f>
        <v>650</v>
      </c>
      <c r="AA6" s="23">
        <f>'１５'!F6</f>
        <v>750</v>
      </c>
      <c r="AB6" s="24">
        <f>Z6+AA6</f>
        <v>1400</v>
      </c>
      <c r="AC6" s="25">
        <f>'１６'!E6</f>
        <v>710</v>
      </c>
      <c r="AD6" s="23">
        <f>'１６'!F6</f>
        <v>830</v>
      </c>
      <c r="AE6" s="24">
        <f>AC6+AD6</f>
        <v>1540</v>
      </c>
      <c r="AF6" s="25">
        <f>'１６時３０'!E6</f>
        <v>730</v>
      </c>
      <c r="AG6" s="23">
        <f>'１６時３０'!F6</f>
        <v>860</v>
      </c>
      <c r="AH6" s="24">
        <f>AF6+AG6</f>
        <v>1590</v>
      </c>
      <c r="AI6" s="25">
        <f>'１７'!E6</f>
        <v>750</v>
      </c>
      <c r="AJ6" s="23">
        <f>'１７'!F6</f>
        <v>890</v>
      </c>
      <c r="AK6" s="24">
        <f>AI6+AJ6</f>
        <v>1640</v>
      </c>
      <c r="AL6" s="25">
        <f>'１７時３０'!E6</f>
        <v>790</v>
      </c>
      <c r="AM6" s="23">
        <f>'１７時３０'!F6</f>
        <v>930</v>
      </c>
      <c r="AN6" s="24">
        <f>SUM(AL6:AM6)</f>
        <v>1720</v>
      </c>
      <c r="AO6" s="25">
        <f>'１８'!E6</f>
        <v>830</v>
      </c>
      <c r="AP6" s="23">
        <f>'１８'!F6</f>
        <v>980</v>
      </c>
      <c r="AQ6" s="24">
        <f>SUM(AO6:AP6)</f>
        <v>1810</v>
      </c>
      <c r="AR6" s="25">
        <f>'１９'!E6</f>
        <v>890</v>
      </c>
      <c r="AS6" s="23">
        <f>'１９'!F6</f>
        <v>1080</v>
      </c>
      <c r="AT6" s="24">
        <f>SUM(AR6:AS6)</f>
        <v>1970</v>
      </c>
      <c r="AU6" s="25">
        <f>'１９時３０'!E6</f>
        <v>920</v>
      </c>
      <c r="AV6" s="23">
        <f>'１９時３０'!F6</f>
        <v>1120</v>
      </c>
      <c r="AW6" s="24">
        <f>SUM(AU6:AV6)</f>
        <v>2040</v>
      </c>
      <c r="AX6" s="25">
        <f>'２０'!E6</f>
        <v>976</v>
      </c>
      <c r="AY6" s="23">
        <f>'２０'!F6</f>
        <v>1177</v>
      </c>
      <c r="AZ6" s="24">
        <f>SUM(AX6:AY6)</f>
        <v>2153</v>
      </c>
      <c r="BA6" s="11"/>
      <c r="BB6" s="3"/>
    </row>
    <row r="7" spans="1:54" ht="13.5" customHeight="1">
      <c r="A7" s="6" t="s">
        <v>49</v>
      </c>
      <c r="B7" s="26"/>
      <c r="C7" s="27"/>
      <c r="D7" s="28"/>
      <c r="E7" s="29"/>
      <c r="F7" s="27"/>
      <c r="G7" s="28"/>
      <c r="H7" s="29"/>
      <c r="I7" s="27"/>
      <c r="J7" s="28"/>
      <c r="K7" s="29"/>
      <c r="L7" s="27"/>
      <c r="M7" s="28"/>
      <c r="N7" s="29"/>
      <c r="O7" s="27"/>
      <c r="P7" s="28"/>
      <c r="Q7" s="29"/>
      <c r="R7" s="27"/>
      <c r="S7" s="28"/>
      <c r="T7" s="29"/>
      <c r="U7" s="27"/>
      <c r="V7" s="28"/>
      <c r="W7" s="29"/>
      <c r="X7" s="27"/>
      <c r="Y7" s="28"/>
      <c r="Z7" s="29"/>
      <c r="AA7" s="27"/>
      <c r="AB7" s="28"/>
      <c r="AC7" s="29"/>
      <c r="AD7" s="27"/>
      <c r="AE7" s="28"/>
      <c r="AF7" s="29"/>
      <c r="AG7" s="27"/>
      <c r="AH7" s="28"/>
      <c r="AI7" s="29"/>
      <c r="AJ7" s="27"/>
      <c r="AK7" s="28"/>
      <c r="AL7" s="29"/>
      <c r="AM7" s="27"/>
      <c r="AN7" s="28"/>
      <c r="AO7" s="29"/>
      <c r="AP7" s="27"/>
      <c r="AQ7" s="28"/>
      <c r="AR7" s="29"/>
      <c r="AS7" s="27"/>
      <c r="AT7" s="28"/>
      <c r="AU7" s="29"/>
      <c r="AV7" s="27"/>
      <c r="AW7" s="28"/>
      <c r="AX7" s="29"/>
      <c r="AY7" s="27"/>
      <c r="AZ7" s="28"/>
      <c r="BA7" s="11"/>
      <c r="BB7" s="3"/>
    </row>
    <row r="8" spans="1:54" ht="13.5" customHeight="1">
      <c r="A8" s="21" t="s">
        <v>46</v>
      </c>
      <c r="B8" s="22">
        <v>999</v>
      </c>
      <c r="C8" s="23">
        <v>1250</v>
      </c>
      <c r="D8" s="24">
        <f>B8+C8</f>
        <v>2249</v>
      </c>
      <c r="E8" s="25">
        <f>９!E8</f>
        <v>92</v>
      </c>
      <c r="F8" s="23">
        <f>９!F8</f>
        <v>87</v>
      </c>
      <c r="G8" s="24">
        <f>E8+F8</f>
        <v>179</v>
      </c>
      <c r="H8" s="25">
        <f>'１０'!E8</f>
        <v>167</v>
      </c>
      <c r="I8" s="23">
        <f>'１０'!F8</f>
        <v>166</v>
      </c>
      <c r="J8" s="24">
        <f>H8+I8</f>
        <v>333</v>
      </c>
      <c r="K8" s="25">
        <f>'１１'!E8</f>
        <v>248</v>
      </c>
      <c r="L8" s="23">
        <f>'１１'!F8</f>
        <v>272</v>
      </c>
      <c r="M8" s="24">
        <f>K8+L8</f>
        <v>520</v>
      </c>
      <c r="N8" s="25">
        <f>'１１時３０'!E8</f>
        <v>279</v>
      </c>
      <c r="O8" s="23">
        <f>'１１時３０'!F8</f>
        <v>310</v>
      </c>
      <c r="P8" s="24">
        <f>N8+O8</f>
        <v>589</v>
      </c>
      <c r="Q8" s="25">
        <f>'１２'!E8</f>
        <v>300</v>
      </c>
      <c r="R8" s="23">
        <f>'１２'!F8</f>
        <v>340</v>
      </c>
      <c r="S8" s="24">
        <f>Q8+R8</f>
        <v>640</v>
      </c>
      <c r="T8" s="25">
        <f>'１３'!E8</f>
        <v>327</v>
      </c>
      <c r="U8" s="23">
        <f>'１３'!F8</f>
        <v>371</v>
      </c>
      <c r="V8" s="24">
        <f>T8+U8</f>
        <v>698</v>
      </c>
      <c r="W8" s="25">
        <f>'１４'!E8</f>
        <v>351</v>
      </c>
      <c r="X8" s="23">
        <f>'１４'!F8</f>
        <v>405</v>
      </c>
      <c r="Y8" s="24">
        <f>W8+X8</f>
        <v>756</v>
      </c>
      <c r="Z8" s="25">
        <f>'１５'!E8</f>
        <v>380</v>
      </c>
      <c r="AA8" s="23">
        <f>'１５'!F8</f>
        <v>443</v>
      </c>
      <c r="AB8" s="24">
        <f>Z8+AA8</f>
        <v>823</v>
      </c>
      <c r="AC8" s="25">
        <f>'１６'!E8</f>
        <v>424</v>
      </c>
      <c r="AD8" s="23">
        <f>'１６'!F8</f>
        <v>505</v>
      </c>
      <c r="AE8" s="24">
        <f>AC8+AD8</f>
        <v>929</v>
      </c>
      <c r="AF8" s="25">
        <f>'１６時３０'!E8</f>
        <v>445</v>
      </c>
      <c r="AG8" s="23">
        <f>'１６時３０'!F8</f>
        <v>533</v>
      </c>
      <c r="AH8" s="24">
        <f>AF8+AG8</f>
        <v>978</v>
      </c>
      <c r="AI8" s="25">
        <f>'１７'!E8</f>
        <v>459</v>
      </c>
      <c r="AJ8" s="23">
        <f>'１７'!F8</f>
        <v>561</v>
      </c>
      <c r="AK8" s="24">
        <f>AI8+AJ8</f>
        <v>1020</v>
      </c>
      <c r="AL8" s="25">
        <f>'１７時３０'!E8</f>
        <v>475</v>
      </c>
      <c r="AM8" s="23">
        <f>'１７時３０'!F8</f>
        <v>587</v>
      </c>
      <c r="AN8" s="24">
        <f>SUM(AL8:AM8)</f>
        <v>1062</v>
      </c>
      <c r="AO8" s="25">
        <f>'１８'!E8</f>
        <v>487</v>
      </c>
      <c r="AP8" s="23">
        <f>'１８'!F8</f>
        <v>605</v>
      </c>
      <c r="AQ8" s="24">
        <f>SUM(AO8:AP8)</f>
        <v>1092</v>
      </c>
      <c r="AR8" s="25">
        <f>'１９'!E8</f>
        <v>513</v>
      </c>
      <c r="AS8" s="23">
        <f>'１９'!F8</f>
        <v>644</v>
      </c>
      <c r="AT8" s="24">
        <f>SUM(AR8:AS8)</f>
        <v>1157</v>
      </c>
      <c r="AU8" s="25">
        <f>'１９時３０'!E8</f>
        <v>529</v>
      </c>
      <c r="AV8" s="23">
        <f>'１９時３０'!F8</f>
        <v>657</v>
      </c>
      <c r="AW8" s="24">
        <f>SUM(AU8:AV8)</f>
        <v>1186</v>
      </c>
      <c r="AX8" s="25">
        <f>'２０'!E8</f>
        <v>551</v>
      </c>
      <c r="AY8" s="23">
        <f>'２０'!F8</f>
        <v>680</v>
      </c>
      <c r="AZ8" s="24">
        <f>SUM(AX8:AY8)</f>
        <v>1231</v>
      </c>
      <c r="BA8" s="11"/>
      <c r="BB8" s="3"/>
    </row>
    <row r="9" spans="1:54" ht="13.5" customHeight="1">
      <c r="A9" s="6" t="s">
        <v>47</v>
      </c>
      <c r="B9" s="30"/>
      <c r="C9" s="28"/>
      <c r="D9" s="28"/>
      <c r="E9" s="29"/>
      <c r="F9" s="27"/>
      <c r="G9" s="28"/>
      <c r="H9" s="29"/>
      <c r="I9" s="27"/>
      <c r="J9" s="28"/>
      <c r="K9" s="29"/>
      <c r="L9" s="27"/>
      <c r="M9" s="28"/>
      <c r="N9" s="29"/>
      <c r="O9" s="27"/>
      <c r="P9" s="28"/>
      <c r="Q9" s="29"/>
      <c r="R9" s="27"/>
      <c r="S9" s="28"/>
      <c r="T9" s="29"/>
      <c r="U9" s="27"/>
      <c r="V9" s="28"/>
      <c r="W9" s="31"/>
      <c r="X9" s="32"/>
      <c r="Y9" s="28"/>
      <c r="Z9" s="31"/>
      <c r="AA9" s="32"/>
      <c r="AB9" s="28"/>
      <c r="AC9" s="31"/>
      <c r="AD9" s="32"/>
      <c r="AE9" s="28"/>
      <c r="AF9" s="68"/>
      <c r="AG9" s="70"/>
      <c r="AH9" s="28"/>
      <c r="AI9" s="31"/>
      <c r="AJ9" s="32"/>
      <c r="AK9" s="28"/>
      <c r="AL9" s="31"/>
      <c r="AM9" s="32"/>
      <c r="AN9" s="28"/>
      <c r="AO9" s="31"/>
      <c r="AP9" s="32"/>
      <c r="AQ9" s="28"/>
      <c r="AR9" s="31"/>
      <c r="AS9" s="32"/>
      <c r="AT9" s="28"/>
      <c r="AU9" s="31"/>
      <c r="AV9" s="32"/>
      <c r="AW9" s="28"/>
      <c r="AX9" s="31"/>
      <c r="AY9" s="32"/>
      <c r="AZ9" s="28"/>
      <c r="BA9" s="11"/>
      <c r="BB9" s="3"/>
    </row>
    <row r="10" spans="1:54" ht="13.5" customHeight="1">
      <c r="A10" s="21" t="s">
        <v>50</v>
      </c>
      <c r="B10" s="22">
        <v>505</v>
      </c>
      <c r="C10" s="23">
        <v>519</v>
      </c>
      <c r="D10" s="24">
        <f>B10+C10</f>
        <v>1024</v>
      </c>
      <c r="E10" s="25">
        <f>９!E10</f>
        <v>55</v>
      </c>
      <c r="F10" s="23">
        <f>９!F10</f>
        <v>35</v>
      </c>
      <c r="G10" s="24">
        <f>E10+F10</f>
        <v>90</v>
      </c>
      <c r="H10" s="25">
        <f>'１０'!E10</f>
        <v>80</v>
      </c>
      <c r="I10" s="23">
        <f>'１０'!F10</f>
        <v>68</v>
      </c>
      <c r="J10" s="24">
        <f>H10+I10</f>
        <v>148</v>
      </c>
      <c r="K10" s="25">
        <f>'１１'!E10</f>
        <v>103</v>
      </c>
      <c r="L10" s="23">
        <f>'１１'!F10</f>
        <v>98</v>
      </c>
      <c r="M10" s="24">
        <f>K10+L10</f>
        <v>201</v>
      </c>
      <c r="N10" s="25">
        <f>'１１時３０'!E10</f>
        <v>120</v>
      </c>
      <c r="O10" s="23">
        <f>'１１時３０'!F10</f>
        <v>115</v>
      </c>
      <c r="P10" s="24">
        <f>N10+O10</f>
        <v>235</v>
      </c>
      <c r="Q10" s="25">
        <f>'１２'!E10</f>
        <v>130</v>
      </c>
      <c r="R10" s="23">
        <f>'１２'!F10</f>
        <v>128</v>
      </c>
      <c r="S10" s="24">
        <f>Q10+R10</f>
        <v>258</v>
      </c>
      <c r="T10" s="25">
        <f>'１３'!E10</f>
        <v>139</v>
      </c>
      <c r="U10" s="23">
        <f>'１３'!F10</f>
        <v>140</v>
      </c>
      <c r="V10" s="24">
        <f>T10+U10</f>
        <v>279</v>
      </c>
      <c r="W10" s="25">
        <f>'１４'!E10</f>
        <v>156</v>
      </c>
      <c r="X10" s="23">
        <f>'１４'!F10</f>
        <v>151</v>
      </c>
      <c r="Y10" s="24">
        <f>W10+X10</f>
        <v>307</v>
      </c>
      <c r="Z10" s="25">
        <f>'１５'!E10</f>
        <v>173</v>
      </c>
      <c r="AA10" s="23">
        <f>'１５'!F10</f>
        <v>172</v>
      </c>
      <c r="AB10" s="24">
        <f>Z10+AA10</f>
        <v>345</v>
      </c>
      <c r="AC10" s="25">
        <f>'１６'!E10</f>
        <v>183</v>
      </c>
      <c r="AD10" s="23">
        <f>'１６'!F10</f>
        <v>183</v>
      </c>
      <c r="AE10" s="24">
        <f>AC10+AD10</f>
        <v>366</v>
      </c>
      <c r="AF10" s="69">
        <f>'１６時３０'!E10</f>
        <v>192</v>
      </c>
      <c r="AG10" s="71">
        <f>'１６時３０'!F10</f>
        <v>188</v>
      </c>
      <c r="AH10" s="24">
        <f>AF10+AG10</f>
        <v>380</v>
      </c>
      <c r="AI10" s="25">
        <f>'１７'!E10</f>
        <v>197</v>
      </c>
      <c r="AJ10" s="23">
        <f>'１７'!F10</f>
        <v>200</v>
      </c>
      <c r="AK10" s="24">
        <f>AI10+AJ10</f>
        <v>397</v>
      </c>
      <c r="AL10" s="25">
        <f>'１７時３０'!E10</f>
        <v>204</v>
      </c>
      <c r="AM10" s="23">
        <f>'１７時３０'!F10</f>
        <v>209</v>
      </c>
      <c r="AN10" s="24">
        <f>SUM(AL10:AM10)</f>
        <v>413</v>
      </c>
      <c r="AO10" s="25">
        <f>'１８'!E10</f>
        <v>215</v>
      </c>
      <c r="AP10" s="23">
        <f>'１８'!F10</f>
        <v>223</v>
      </c>
      <c r="AQ10" s="24">
        <f>SUM(AO10:AP10)</f>
        <v>438</v>
      </c>
      <c r="AR10" s="25">
        <f>'１９'!E10</f>
        <v>232</v>
      </c>
      <c r="AS10" s="23">
        <f>'１９'!F10</f>
        <v>242</v>
      </c>
      <c r="AT10" s="24">
        <f>SUM(AR10:AS10)</f>
        <v>474</v>
      </c>
      <c r="AU10" s="25">
        <f>'１９時３０'!E10</f>
        <v>239</v>
      </c>
      <c r="AV10" s="23">
        <f>'１９時３０'!F10</f>
        <v>256</v>
      </c>
      <c r="AW10" s="24">
        <f>SUM(AU10:AV10)</f>
        <v>495</v>
      </c>
      <c r="AX10" s="25">
        <f>'２０'!E10</f>
        <v>248</v>
      </c>
      <c r="AY10" s="23">
        <f>'２０'!F10</f>
        <v>265</v>
      </c>
      <c r="AZ10" s="24">
        <f>SUM(AX10:AY10)</f>
        <v>513</v>
      </c>
      <c r="BA10" s="11"/>
      <c r="BB10" s="3"/>
    </row>
    <row r="11" spans="1:54" ht="13.5" customHeight="1">
      <c r="A11" s="6" t="s">
        <v>1</v>
      </c>
      <c r="B11" s="26"/>
      <c r="C11" s="28"/>
      <c r="D11" s="28"/>
      <c r="E11" s="29"/>
      <c r="F11" s="27"/>
      <c r="G11" s="28"/>
      <c r="H11" s="29"/>
      <c r="I11" s="27"/>
      <c r="J11" s="28"/>
      <c r="K11" s="29"/>
      <c r="L11" s="27"/>
      <c r="M11" s="28"/>
      <c r="N11" s="29"/>
      <c r="O11" s="27"/>
      <c r="P11" s="28"/>
      <c r="Q11" s="29"/>
      <c r="R11" s="27"/>
      <c r="S11" s="28"/>
      <c r="T11" s="31"/>
      <c r="U11" s="32"/>
      <c r="V11" s="28"/>
      <c r="W11" s="31"/>
      <c r="X11" s="32"/>
      <c r="Y11" s="28"/>
      <c r="Z11" s="31"/>
      <c r="AA11" s="32"/>
      <c r="AB11" s="28"/>
      <c r="AC11" s="31"/>
      <c r="AD11" s="32"/>
      <c r="AE11" s="28"/>
      <c r="AF11" s="25"/>
      <c r="AG11" s="23"/>
      <c r="AH11" s="28"/>
      <c r="AI11" s="31"/>
      <c r="AJ11" s="32"/>
      <c r="AK11" s="28"/>
      <c r="AL11" s="31"/>
      <c r="AM11" s="32"/>
      <c r="AN11" s="28"/>
      <c r="AO11" s="31"/>
      <c r="AP11" s="32"/>
      <c r="AQ11" s="28"/>
      <c r="AR11" s="31"/>
      <c r="AS11" s="32"/>
      <c r="AT11" s="28"/>
      <c r="AU11" s="31"/>
      <c r="AV11" s="32"/>
      <c r="AW11" s="28"/>
      <c r="AX11" s="31"/>
      <c r="AY11" s="32"/>
      <c r="AZ11" s="28"/>
      <c r="BA11" s="11"/>
      <c r="BB11" s="3"/>
    </row>
    <row r="12" spans="1:54" ht="13.5" customHeight="1">
      <c r="A12" s="21" t="s">
        <v>2</v>
      </c>
      <c r="B12" s="22">
        <v>288</v>
      </c>
      <c r="C12" s="23">
        <v>327</v>
      </c>
      <c r="D12" s="24">
        <f>B12+C12</f>
        <v>615</v>
      </c>
      <c r="E12" s="25">
        <f>９!E12</f>
        <v>32</v>
      </c>
      <c r="F12" s="23">
        <f>９!F12</f>
        <v>35</v>
      </c>
      <c r="G12" s="24">
        <f>E12+F12</f>
        <v>67</v>
      </c>
      <c r="H12" s="25">
        <f>'１０'!E12</f>
        <v>60</v>
      </c>
      <c r="I12" s="23">
        <f>'１０'!F12</f>
        <v>64</v>
      </c>
      <c r="J12" s="24">
        <f>H12+I12</f>
        <v>124</v>
      </c>
      <c r="K12" s="25">
        <f>'１１'!E12</f>
        <v>85</v>
      </c>
      <c r="L12" s="23">
        <f>'１１'!F12</f>
        <v>88</v>
      </c>
      <c r="M12" s="24">
        <f>K12+L12</f>
        <v>173</v>
      </c>
      <c r="N12" s="25">
        <f>'１１時３０'!E12</f>
        <v>92</v>
      </c>
      <c r="O12" s="23">
        <f>'１１時３０'!F12</f>
        <v>95</v>
      </c>
      <c r="P12" s="24">
        <f>N12+O12</f>
        <v>187</v>
      </c>
      <c r="Q12" s="25">
        <f>'１２'!E12</f>
        <v>104</v>
      </c>
      <c r="R12" s="23">
        <f>'１２'!F12</f>
        <v>112</v>
      </c>
      <c r="S12" s="24">
        <f>Q12+R12</f>
        <v>216</v>
      </c>
      <c r="T12" s="25">
        <f>'１３'!E12</f>
        <v>116</v>
      </c>
      <c r="U12" s="23">
        <f>'１３'!F12</f>
        <v>125</v>
      </c>
      <c r="V12" s="24">
        <f>T12+U12</f>
        <v>241</v>
      </c>
      <c r="W12" s="25">
        <f>'１４'!E12</f>
        <v>119</v>
      </c>
      <c r="X12" s="23">
        <f>'１４'!F12</f>
        <v>130</v>
      </c>
      <c r="Y12" s="24">
        <f>W12+X12</f>
        <v>249</v>
      </c>
      <c r="Z12" s="25">
        <f>'１５'!E12</f>
        <v>131</v>
      </c>
      <c r="AA12" s="23">
        <f>'１５'!F12</f>
        <v>141</v>
      </c>
      <c r="AB12" s="24">
        <f>Z12+AA12</f>
        <v>272</v>
      </c>
      <c r="AC12" s="25">
        <f>'１６'!E12</f>
        <v>137</v>
      </c>
      <c r="AD12" s="23">
        <f>'１６'!F12</f>
        <v>154</v>
      </c>
      <c r="AE12" s="24">
        <f>AC12+AD12</f>
        <v>291</v>
      </c>
      <c r="AF12" s="25">
        <f>'１６時３０'!E12</f>
        <v>143</v>
      </c>
      <c r="AG12" s="23">
        <f>'１６時３０'!F12</f>
        <v>159</v>
      </c>
      <c r="AH12" s="24">
        <f>AF12+AG12</f>
        <v>302</v>
      </c>
      <c r="AI12" s="25">
        <f>'１７'!E12</f>
        <v>148</v>
      </c>
      <c r="AJ12" s="23">
        <f>'１７'!F12</f>
        <v>166</v>
      </c>
      <c r="AK12" s="24">
        <f>AI12+AJ12</f>
        <v>314</v>
      </c>
      <c r="AL12" s="25">
        <f>'１７時３０'!E12</f>
        <v>151</v>
      </c>
      <c r="AM12" s="23">
        <f>'１７時３０'!F12</f>
        <v>168</v>
      </c>
      <c r="AN12" s="24">
        <f>SUM(AL12:AM12)</f>
        <v>319</v>
      </c>
      <c r="AO12" s="25">
        <f>'１８'!E12</f>
        <v>157</v>
      </c>
      <c r="AP12" s="23">
        <f>'１８'!F12</f>
        <v>172</v>
      </c>
      <c r="AQ12" s="24">
        <f>SUM(AO12:AP12)</f>
        <v>329</v>
      </c>
      <c r="AR12" s="25">
        <f>'１９'!E12</f>
        <v>161</v>
      </c>
      <c r="AS12" s="23">
        <f>'１９'!F12</f>
        <v>189</v>
      </c>
      <c r="AT12" s="24">
        <f>SUM(AR12:AS12)</f>
        <v>350</v>
      </c>
      <c r="AU12" s="25">
        <f>'１９時３０'!E12</f>
        <v>169</v>
      </c>
      <c r="AV12" s="23">
        <f>'１９時３０'!F12</f>
        <v>196</v>
      </c>
      <c r="AW12" s="24">
        <f>SUM(AU12:AV12)</f>
        <v>365</v>
      </c>
      <c r="AX12" s="25">
        <f>'２０'!E12</f>
        <v>176</v>
      </c>
      <c r="AY12" s="23">
        <f>'２０'!F12</f>
        <v>201</v>
      </c>
      <c r="AZ12" s="24">
        <f>SUM(AX12:AY12)</f>
        <v>377</v>
      </c>
      <c r="BA12" s="11"/>
      <c r="BB12" s="3"/>
    </row>
    <row r="13" spans="1:54" ht="13.5" customHeight="1">
      <c r="A13" s="6" t="s">
        <v>3</v>
      </c>
      <c r="B13" s="26"/>
      <c r="C13" s="27"/>
      <c r="D13" s="28"/>
      <c r="E13" s="29"/>
      <c r="F13" s="27"/>
      <c r="G13" s="28"/>
      <c r="H13" s="31"/>
      <c r="I13" s="32"/>
      <c r="J13" s="28"/>
      <c r="K13" s="29"/>
      <c r="L13" s="27"/>
      <c r="M13" s="28"/>
      <c r="N13" s="29"/>
      <c r="O13" s="27"/>
      <c r="P13" s="28"/>
      <c r="Q13" s="29"/>
      <c r="R13" s="27"/>
      <c r="S13" s="28"/>
      <c r="T13" s="31"/>
      <c r="U13" s="32"/>
      <c r="V13" s="28"/>
      <c r="W13" s="31"/>
      <c r="X13" s="32"/>
      <c r="Y13" s="28"/>
      <c r="Z13" s="31"/>
      <c r="AA13" s="32"/>
      <c r="AB13" s="28"/>
      <c r="AC13" s="31"/>
      <c r="AD13" s="32"/>
      <c r="AE13" s="28"/>
      <c r="AF13" s="68"/>
      <c r="AG13" s="70"/>
      <c r="AH13" s="28"/>
      <c r="AI13" s="31"/>
      <c r="AJ13" s="32"/>
      <c r="AK13" s="28"/>
      <c r="AL13" s="31"/>
      <c r="AM13" s="32"/>
      <c r="AN13" s="28"/>
      <c r="AO13" s="31"/>
      <c r="AP13" s="32"/>
      <c r="AQ13" s="28"/>
      <c r="AR13" s="31"/>
      <c r="AS13" s="32"/>
      <c r="AT13" s="28"/>
      <c r="AU13" s="31"/>
      <c r="AV13" s="32"/>
      <c r="AW13" s="28"/>
      <c r="AX13" s="31"/>
      <c r="AY13" s="32"/>
      <c r="AZ13" s="28"/>
      <c r="BA13" s="11"/>
      <c r="BB13" s="3"/>
    </row>
    <row r="14" spans="1:54" ht="13.5" customHeight="1">
      <c r="A14" s="21" t="s">
        <v>4</v>
      </c>
      <c r="B14" s="22">
        <v>394</v>
      </c>
      <c r="C14" s="23">
        <v>427</v>
      </c>
      <c r="D14" s="24">
        <f>B14+C14</f>
        <v>821</v>
      </c>
      <c r="E14" s="25">
        <f>９!E14</f>
        <v>57</v>
      </c>
      <c r="F14" s="23">
        <f>９!F14</f>
        <v>55</v>
      </c>
      <c r="G14" s="24">
        <f>E14+F14</f>
        <v>112</v>
      </c>
      <c r="H14" s="25">
        <f>'１０'!E14</f>
        <v>86</v>
      </c>
      <c r="I14" s="23">
        <f>'１０'!F14</f>
        <v>94</v>
      </c>
      <c r="J14" s="24">
        <f>H14+I14</f>
        <v>180</v>
      </c>
      <c r="K14" s="25">
        <f>'１１'!E14</f>
        <v>108</v>
      </c>
      <c r="L14" s="23">
        <f>'１１'!F14</f>
        <v>126</v>
      </c>
      <c r="M14" s="24">
        <f>K14+L14</f>
        <v>234</v>
      </c>
      <c r="N14" s="25">
        <f>'１１時３０'!E14</f>
        <v>121</v>
      </c>
      <c r="O14" s="23">
        <f>'１１時３０'!F14</f>
        <v>139</v>
      </c>
      <c r="P14" s="24">
        <f>N14+O14</f>
        <v>260</v>
      </c>
      <c r="Q14" s="25">
        <f>'１２'!E14</f>
        <v>126</v>
      </c>
      <c r="R14" s="23">
        <f>'１２'!F14</f>
        <v>146</v>
      </c>
      <c r="S14" s="24">
        <f>Q14+R14</f>
        <v>272</v>
      </c>
      <c r="T14" s="25">
        <f>'１３'!E14</f>
        <v>140</v>
      </c>
      <c r="U14" s="23">
        <f>'１３'!F14</f>
        <v>163</v>
      </c>
      <c r="V14" s="24">
        <f>T14+U14</f>
        <v>303</v>
      </c>
      <c r="W14" s="25">
        <f>'１４'!E14</f>
        <v>152</v>
      </c>
      <c r="X14" s="23">
        <f>'１４'!F14</f>
        <v>174</v>
      </c>
      <c r="Y14" s="24">
        <f>W14+X14</f>
        <v>326</v>
      </c>
      <c r="Z14" s="25">
        <f>'１５'!E14</f>
        <v>162</v>
      </c>
      <c r="AA14" s="23">
        <f>'１５'!F14</f>
        <v>188</v>
      </c>
      <c r="AB14" s="24">
        <f>Z14+AA14</f>
        <v>350</v>
      </c>
      <c r="AC14" s="25">
        <f>'１６'!E14</f>
        <v>170</v>
      </c>
      <c r="AD14" s="23">
        <f>'１６'!F14</f>
        <v>197</v>
      </c>
      <c r="AE14" s="24">
        <f>AC14+AD14</f>
        <v>367</v>
      </c>
      <c r="AF14" s="69">
        <f>'１６時３０'!E14</f>
        <v>175</v>
      </c>
      <c r="AG14" s="71">
        <f>'１６時３０'!F14</f>
        <v>201</v>
      </c>
      <c r="AH14" s="24">
        <f>AF14+AG14</f>
        <v>376</v>
      </c>
      <c r="AI14" s="25">
        <f>'１７'!E14</f>
        <v>180</v>
      </c>
      <c r="AJ14" s="23">
        <f>'１７'!F14</f>
        <v>207</v>
      </c>
      <c r="AK14" s="24">
        <f>AI14+AJ14</f>
        <v>387</v>
      </c>
      <c r="AL14" s="25">
        <f>'１７時３０'!E14</f>
        <v>189</v>
      </c>
      <c r="AM14" s="23">
        <f>'１７時３０'!F14</f>
        <v>216</v>
      </c>
      <c r="AN14" s="24">
        <f>SUM(AL14:AM14)</f>
        <v>405</v>
      </c>
      <c r="AO14" s="25">
        <f>'１８'!E14</f>
        <v>197</v>
      </c>
      <c r="AP14" s="23">
        <f>'１８'!F14</f>
        <v>224</v>
      </c>
      <c r="AQ14" s="24">
        <f>SUM(AO14:AP14)</f>
        <v>421</v>
      </c>
      <c r="AR14" s="25">
        <f>'１９'!E14</f>
        <v>210</v>
      </c>
      <c r="AS14" s="23">
        <f>'１９'!F14</f>
        <v>238</v>
      </c>
      <c r="AT14" s="24">
        <f>SUM(AR14:AS14)</f>
        <v>448</v>
      </c>
      <c r="AU14" s="25">
        <f>'１９時３０'!E14</f>
        <v>222</v>
      </c>
      <c r="AV14" s="23">
        <f>'１９時３０'!F14</f>
        <v>246</v>
      </c>
      <c r="AW14" s="24">
        <f>SUM(AU14:AV14)</f>
        <v>468</v>
      </c>
      <c r="AX14" s="25">
        <f>'２０'!E14</f>
        <v>226</v>
      </c>
      <c r="AY14" s="23">
        <f>'２０'!F14</f>
        <v>250</v>
      </c>
      <c r="AZ14" s="24">
        <f>SUM(AX14:AY14)</f>
        <v>476</v>
      </c>
      <c r="BA14" s="11"/>
      <c r="BB14" s="3"/>
    </row>
    <row r="15" spans="1:54" ht="13.5" customHeight="1">
      <c r="A15" s="6" t="s">
        <v>51</v>
      </c>
      <c r="B15" s="26"/>
      <c r="C15" s="27"/>
      <c r="D15" s="28"/>
      <c r="E15" s="29"/>
      <c r="F15" s="27"/>
      <c r="G15" s="28"/>
      <c r="H15" s="31"/>
      <c r="I15" s="32"/>
      <c r="J15" s="28"/>
      <c r="K15" s="29"/>
      <c r="L15" s="27"/>
      <c r="M15" s="28"/>
      <c r="N15" s="29"/>
      <c r="O15" s="27"/>
      <c r="P15" s="28"/>
      <c r="Q15" s="29"/>
      <c r="R15" s="27"/>
      <c r="S15" s="28"/>
      <c r="T15" s="31"/>
      <c r="U15" s="32"/>
      <c r="V15" s="28"/>
      <c r="W15" s="31"/>
      <c r="X15" s="32"/>
      <c r="Y15" s="28"/>
      <c r="Z15" s="31"/>
      <c r="AA15" s="32"/>
      <c r="AB15" s="28"/>
      <c r="AC15" s="31"/>
      <c r="AD15" s="32"/>
      <c r="AE15" s="28"/>
      <c r="AF15" s="25"/>
      <c r="AG15" s="23"/>
      <c r="AH15" s="28"/>
      <c r="AI15" s="31"/>
      <c r="AJ15" s="32"/>
      <c r="AK15" s="28"/>
      <c r="AL15" s="31"/>
      <c r="AM15" s="32"/>
      <c r="AN15" s="28"/>
      <c r="AO15" s="31"/>
      <c r="AP15" s="32"/>
      <c r="AQ15" s="28"/>
      <c r="AR15" s="31"/>
      <c r="AS15" s="32"/>
      <c r="AT15" s="28"/>
      <c r="AU15" s="31"/>
      <c r="AV15" s="32"/>
      <c r="AW15" s="28"/>
      <c r="AX15" s="31"/>
      <c r="AY15" s="32"/>
      <c r="AZ15" s="28"/>
      <c r="BA15" s="11"/>
      <c r="BB15" s="3"/>
    </row>
    <row r="16" spans="1:54" ht="13.5" customHeight="1">
      <c r="A16" s="21" t="s">
        <v>5</v>
      </c>
      <c r="B16" s="22">
        <v>650</v>
      </c>
      <c r="C16" s="23">
        <v>755</v>
      </c>
      <c r="D16" s="24">
        <f>B16+C16</f>
        <v>1405</v>
      </c>
      <c r="E16" s="25">
        <f>９!E16</f>
        <v>116</v>
      </c>
      <c r="F16" s="23">
        <f>９!F16</f>
        <v>112</v>
      </c>
      <c r="G16" s="24">
        <f>E16+F16</f>
        <v>228</v>
      </c>
      <c r="H16" s="25">
        <f>'１０'!E16</f>
        <v>192</v>
      </c>
      <c r="I16" s="23">
        <f>'１０'!F16</f>
        <v>200</v>
      </c>
      <c r="J16" s="24">
        <f>H16+I16</f>
        <v>392</v>
      </c>
      <c r="K16" s="25">
        <f>'１１'!E16</f>
        <v>225</v>
      </c>
      <c r="L16" s="23">
        <f>'１１'!F16</f>
        <v>240</v>
      </c>
      <c r="M16" s="24">
        <f>K16+L16</f>
        <v>465</v>
      </c>
      <c r="N16" s="25">
        <f>'１１時３０'!E16</f>
        <v>238</v>
      </c>
      <c r="O16" s="23">
        <f>'１１時３０'!F16</f>
        <v>257</v>
      </c>
      <c r="P16" s="24">
        <f>N16+O16</f>
        <v>495</v>
      </c>
      <c r="Q16" s="25">
        <f>'１２'!E16</f>
        <v>252</v>
      </c>
      <c r="R16" s="23">
        <f>'１２'!F16</f>
        <v>275</v>
      </c>
      <c r="S16" s="24">
        <f>Q16+R16</f>
        <v>527</v>
      </c>
      <c r="T16" s="25">
        <f>'１３'!E16</f>
        <v>267</v>
      </c>
      <c r="U16" s="23">
        <f>'１３'!F16</f>
        <v>295</v>
      </c>
      <c r="V16" s="24">
        <f>T16+U16</f>
        <v>562</v>
      </c>
      <c r="W16" s="25">
        <f>'１４'!E16</f>
        <v>285</v>
      </c>
      <c r="X16" s="23">
        <f>'１４'!F16</f>
        <v>315</v>
      </c>
      <c r="Y16" s="24">
        <f>W16+X16</f>
        <v>600</v>
      </c>
      <c r="Z16" s="25">
        <f>'１５'!E16</f>
        <v>300</v>
      </c>
      <c r="AA16" s="23">
        <f>'１５'!F16</f>
        <v>338</v>
      </c>
      <c r="AB16" s="24">
        <f>Z16+AA16</f>
        <v>638</v>
      </c>
      <c r="AC16" s="25">
        <f>'１６'!E16</f>
        <v>317</v>
      </c>
      <c r="AD16" s="23">
        <f>'１６'!F16</f>
        <v>362</v>
      </c>
      <c r="AE16" s="24">
        <f>AC16+AD16</f>
        <v>679</v>
      </c>
      <c r="AF16" s="25">
        <f>'１６時３０'!E16</f>
        <v>329</v>
      </c>
      <c r="AG16" s="23">
        <f>'１６時３０'!F16</f>
        <v>377</v>
      </c>
      <c r="AH16" s="24">
        <f>AF16+AG16</f>
        <v>706</v>
      </c>
      <c r="AI16" s="25">
        <f>'１７'!E16</f>
        <v>338</v>
      </c>
      <c r="AJ16" s="23">
        <f>'１７'!F16</f>
        <v>384</v>
      </c>
      <c r="AK16" s="24">
        <f>AI16+AJ16</f>
        <v>722</v>
      </c>
      <c r="AL16" s="25">
        <f>'１７時３０'!E16</f>
        <v>357</v>
      </c>
      <c r="AM16" s="23">
        <f>'１７時３０'!F16</f>
        <v>403</v>
      </c>
      <c r="AN16" s="24">
        <f>SUM(AL16:AM16)</f>
        <v>760</v>
      </c>
      <c r="AO16" s="25">
        <f>'１８'!E16</f>
        <v>362</v>
      </c>
      <c r="AP16" s="23">
        <f>'１８'!F16</f>
        <v>413</v>
      </c>
      <c r="AQ16" s="24">
        <f>SUM(AO16:AP16)</f>
        <v>775</v>
      </c>
      <c r="AR16" s="25">
        <f>'１９'!E16</f>
        <v>388</v>
      </c>
      <c r="AS16" s="23">
        <f>'１９'!F16</f>
        <v>441</v>
      </c>
      <c r="AT16" s="24">
        <f>SUM(AR16:AS16)</f>
        <v>829</v>
      </c>
      <c r="AU16" s="25">
        <f>'１９時３０'!E16</f>
        <v>404</v>
      </c>
      <c r="AV16" s="23">
        <f>'１９時３０'!F16</f>
        <v>456</v>
      </c>
      <c r="AW16" s="24">
        <f>SUM(AU16:AV16)</f>
        <v>860</v>
      </c>
      <c r="AX16" s="25">
        <f>'２０'!E16</f>
        <v>415</v>
      </c>
      <c r="AY16" s="23">
        <f>'２０'!F16</f>
        <v>468</v>
      </c>
      <c r="AZ16" s="24">
        <f>SUM(AX16:AY16)</f>
        <v>883</v>
      </c>
      <c r="BA16" s="11"/>
      <c r="BB16" s="3"/>
    </row>
    <row r="17" spans="1:54" ht="14.25">
      <c r="A17" s="6" t="s">
        <v>6</v>
      </c>
      <c r="B17" s="26"/>
      <c r="C17" s="27"/>
      <c r="D17" s="28"/>
      <c r="E17" s="29"/>
      <c r="F17" s="27"/>
      <c r="G17" s="28"/>
      <c r="H17" s="31"/>
      <c r="I17" s="32"/>
      <c r="J17" s="28"/>
      <c r="K17" s="29"/>
      <c r="L17" s="27"/>
      <c r="M17" s="28"/>
      <c r="N17" s="29"/>
      <c r="O17" s="27"/>
      <c r="P17" s="28"/>
      <c r="Q17" s="29"/>
      <c r="R17" s="27"/>
      <c r="S17" s="28"/>
      <c r="T17" s="31"/>
      <c r="U17" s="32"/>
      <c r="V17" s="28"/>
      <c r="W17" s="31"/>
      <c r="X17" s="32"/>
      <c r="Y17" s="28"/>
      <c r="Z17" s="31"/>
      <c r="AA17" s="32"/>
      <c r="AB17" s="28"/>
      <c r="AC17" s="31"/>
      <c r="AD17" s="32"/>
      <c r="AE17" s="28"/>
      <c r="AF17" s="68"/>
      <c r="AG17" s="70"/>
      <c r="AH17" s="28"/>
      <c r="AI17" s="31"/>
      <c r="AJ17" s="32"/>
      <c r="AK17" s="28"/>
      <c r="AL17" s="31"/>
      <c r="AM17" s="32"/>
      <c r="AN17" s="28"/>
      <c r="AO17" s="31"/>
      <c r="AP17" s="32"/>
      <c r="AQ17" s="28"/>
      <c r="AR17" s="31"/>
      <c r="AS17" s="32"/>
      <c r="AT17" s="28"/>
      <c r="AU17" s="31"/>
      <c r="AV17" s="32"/>
      <c r="AW17" s="28"/>
      <c r="AX17" s="31"/>
      <c r="AY17" s="32"/>
      <c r="AZ17" s="28"/>
      <c r="BA17" s="11"/>
      <c r="BB17" s="3"/>
    </row>
    <row r="18" spans="1:54" ht="14.25">
      <c r="A18" s="21" t="s">
        <v>7</v>
      </c>
      <c r="B18" s="22">
        <v>385</v>
      </c>
      <c r="C18" s="23">
        <v>437</v>
      </c>
      <c r="D18" s="24">
        <f>B18+C18</f>
        <v>822</v>
      </c>
      <c r="E18" s="25">
        <f>９!E18</f>
        <v>54</v>
      </c>
      <c r="F18" s="23">
        <f>９!F18</f>
        <v>57</v>
      </c>
      <c r="G18" s="24">
        <f>E18+F18</f>
        <v>111</v>
      </c>
      <c r="H18" s="25">
        <f>'１０'!E18</f>
        <v>74</v>
      </c>
      <c r="I18" s="23">
        <f>'１０'!F18</f>
        <v>88</v>
      </c>
      <c r="J18" s="24">
        <f>H18+I18</f>
        <v>162</v>
      </c>
      <c r="K18" s="25">
        <f>'１１'!E18</f>
        <v>86</v>
      </c>
      <c r="L18" s="23">
        <f>'１１'!F18</f>
        <v>109</v>
      </c>
      <c r="M18" s="24">
        <f>K18+L18</f>
        <v>195</v>
      </c>
      <c r="N18" s="25">
        <f>'１１時３０'!E18</f>
        <v>94</v>
      </c>
      <c r="O18" s="23">
        <f>'１１時３０'!F18</f>
        <v>125</v>
      </c>
      <c r="P18" s="24">
        <f>N18+O18</f>
        <v>219</v>
      </c>
      <c r="Q18" s="25">
        <f>'１２'!E18</f>
        <v>101</v>
      </c>
      <c r="R18" s="23">
        <f>'１２'!F18</f>
        <v>135</v>
      </c>
      <c r="S18" s="24">
        <f>Q18+R18</f>
        <v>236</v>
      </c>
      <c r="T18" s="25">
        <f>'１３'!E18</f>
        <v>121</v>
      </c>
      <c r="U18" s="23">
        <f>'１３'!F18</f>
        <v>150</v>
      </c>
      <c r="V18" s="24">
        <f>T18+U18</f>
        <v>271</v>
      </c>
      <c r="W18" s="25">
        <f>'１４'!E18</f>
        <v>143</v>
      </c>
      <c r="X18" s="23">
        <f>'１４'!F18</f>
        <v>182</v>
      </c>
      <c r="Y18" s="24">
        <f>W18+X18</f>
        <v>325</v>
      </c>
      <c r="Z18" s="25">
        <f>'１５'!E18</f>
        <v>165</v>
      </c>
      <c r="AA18" s="23">
        <f>'１５'!F18</f>
        <v>200</v>
      </c>
      <c r="AB18" s="24">
        <f>Z18+AA18</f>
        <v>365</v>
      </c>
      <c r="AC18" s="25">
        <f>'１６'!E18</f>
        <v>175</v>
      </c>
      <c r="AD18" s="23">
        <f>'１６'!F18</f>
        <v>206</v>
      </c>
      <c r="AE18" s="24">
        <f>AC18+AD18</f>
        <v>381</v>
      </c>
      <c r="AF18" s="69">
        <f>'１６時３０'!E18</f>
        <v>181</v>
      </c>
      <c r="AG18" s="71">
        <f>'１６時３０'!F18</f>
        <v>213</v>
      </c>
      <c r="AH18" s="24">
        <f>AF18+AG18</f>
        <v>394</v>
      </c>
      <c r="AI18" s="25">
        <f>'１７'!E18</f>
        <v>185</v>
      </c>
      <c r="AJ18" s="23">
        <f>'１７'!F18</f>
        <v>223</v>
      </c>
      <c r="AK18" s="24">
        <f>AI18+AJ18</f>
        <v>408</v>
      </c>
      <c r="AL18" s="25">
        <f>'１７時３０'!E18</f>
        <v>190</v>
      </c>
      <c r="AM18" s="23">
        <f>'１７時３０'!F18</f>
        <v>226</v>
      </c>
      <c r="AN18" s="24">
        <f>SUM(AL18:AM18)</f>
        <v>416</v>
      </c>
      <c r="AO18" s="25">
        <f>'１８'!E18</f>
        <v>195</v>
      </c>
      <c r="AP18" s="23">
        <f>'１８'!F18</f>
        <v>230</v>
      </c>
      <c r="AQ18" s="24">
        <f>SUM(AO18:AP18)</f>
        <v>425</v>
      </c>
      <c r="AR18" s="25">
        <f>'１９'!E18</f>
        <v>213</v>
      </c>
      <c r="AS18" s="23">
        <f>'１９'!F18</f>
        <v>247</v>
      </c>
      <c r="AT18" s="24">
        <f>SUM(AR18:AS18)</f>
        <v>460</v>
      </c>
      <c r="AU18" s="25">
        <f>'１９時３０'!E18</f>
        <v>219</v>
      </c>
      <c r="AV18" s="23">
        <f>'１９時３０'!F18</f>
        <v>259</v>
      </c>
      <c r="AW18" s="24">
        <f>SUM(AU18:AV18)</f>
        <v>478</v>
      </c>
      <c r="AX18" s="25">
        <f>'２０'!E18</f>
        <v>234</v>
      </c>
      <c r="AY18" s="23">
        <f>'２０'!F18</f>
        <v>272</v>
      </c>
      <c r="AZ18" s="24">
        <f>SUM(AX18:AY18)</f>
        <v>506</v>
      </c>
      <c r="BA18" s="11"/>
      <c r="BB18" s="3"/>
    </row>
    <row r="19" spans="1:54" ht="14.25">
      <c r="A19" s="6" t="s">
        <v>52</v>
      </c>
      <c r="B19" s="26"/>
      <c r="C19" s="27"/>
      <c r="D19" s="28"/>
      <c r="E19" s="29"/>
      <c r="F19" s="27"/>
      <c r="G19" s="28"/>
      <c r="H19" s="31"/>
      <c r="I19" s="32"/>
      <c r="J19" s="28"/>
      <c r="K19" s="29"/>
      <c r="L19" s="27"/>
      <c r="M19" s="28"/>
      <c r="N19" s="29"/>
      <c r="O19" s="27"/>
      <c r="P19" s="28"/>
      <c r="Q19" s="29"/>
      <c r="R19" s="27"/>
      <c r="S19" s="28"/>
      <c r="T19" s="31"/>
      <c r="U19" s="32"/>
      <c r="V19" s="28"/>
      <c r="W19" s="31"/>
      <c r="X19" s="32"/>
      <c r="Y19" s="28"/>
      <c r="Z19" s="31"/>
      <c r="AA19" s="32"/>
      <c r="AB19" s="28"/>
      <c r="AC19" s="31"/>
      <c r="AD19" s="32"/>
      <c r="AE19" s="28"/>
      <c r="AF19" s="25"/>
      <c r="AG19" s="23"/>
      <c r="AH19" s="28"/>
      <c r="AI19" s="31"/>
      <c r="AJ19" s="32"/>
      <c r="AK19" s="28"/>
      <c r="AL19" s="31"/>
      <c r="AM19" s="32"/>
      <c r="AN19" s="28"/>
      <c r="AO19" s="31"/>
      <c r="AP19" s="32"/>
      <c r="AQ19" s="28"/>
      <c r="AR19" s="31"/>
      <c r="AS19" s="32"/>
      <c r="AT19" s="28"/>
      <c r="AU19" s="31"/>
      <c r="AV19" s="32"/>
      <c r="AW19" s="28"/>
      <c r="AX19" s="31"/>
      <c r="AY19" s="32"/>
      <c r="AZ19" s="28"/>
      <c r="BA19" s="11"/>
      <c r="BB19" s="3"/>
    </row>
    <row r="20" spans="1:54" ht="14.25">
      <c r="A20" s="21" t="s">
        <v>8</v>
      </c>
      <c r="B20" s="22">
        <v>400</v>
      </c>
      <c r="C20" s="23">
        <v>474</v>
      </c>
      <c r="D20" s="24">
        <f>B20+C20</f>
        <v>874</v>
      </c>
      <c r="E20" s="25">
        <f>９!E20</f>
        <v>71</v>
      </c>
      <c r="F20" s="23">
        <f>９!F20</f>
        <v>81</v>
      </c>
      <c r="G20" s="24">
        <f>E20+F20</f>
        <v>152</v>
      </c>
      <c r="H20" s="25">
        <f>'１０'!E20</f>
        <v>122</v>
      </c>
      <c r="I20" s="23">
        <f>'１０'!F20</f>
        <v>144</v>
      </c>
      <c r="J20" s="24">
        <f>H20+I20</f>
        <v>266</v>
      </c>
      <c r="K20" s="25">
        <f>'１１'!E20</f>
        <v>148</v>
      </c>
      <c r="L20" s="23">
        <f>'１１'!F20</f>
        <v>177</v>
      </c>
      <c r="M20" s="24">
        <f>K20+L20</f>
        <v>325</v>
      </c>
      <c r="N20" s="25">
        <f>'１１時３０'!E20</f>
        <v>159</v>
      </c>
      <c r="O20" s="23">
        <f>'１１時３０'!F20</f>
        <v>188</v>
      </c>
      <c r="P20" s="24">
        <f>N20+O20</f>
        <v>347</v>
      </c>
      <c r="Q20" s="25">
        <f>'１２'!E20</f>
        <v>167</v>
      </c>
      <c r="R20" s="23">
        <f>'１２'!F20</f>
        <v>197</v>
      </c>
      <c r="S20" s="24">
        <f>Q20+R20</f>
        <v>364</v>
      </c>
      <c r="T20" s="25">
        <f>'１３'!E20</f>
        <v>176</v>
      </c>
      <c r="U20" s="23">
        <f>'１３'!F20</f>
        <v>209</v>
      </c>
      <c r="V20" s="24">
        <f>T20+U20</f>
        <v>385</v>
      </c>
      <c r="W20" s="25">
        <f>'１４'!E20</f>
        <v>180</v>
      </c>
      <c r="X20" s="23">
        <f>'１４'!F20</f>
        <v>231</v>
      </c>
      <c r="Y20" s="24">
        <f>W20+X20</f>
        <v>411</v>
      </c>
      <c r="Z20" s="25">
        <f>'１５'!E20</f>
        <v>194</v>
      </c>
      <c r="AA20" s="23">
        <f>'１５'!F20</f>
        <v>250</v>
      </c>
      <c r="AB20" s="24">
        <f>Z20+AA20</f>
        <v>444</v>
      </c>
      <c r="AC20" s="25">
        <f>'１６'!E20</f>
        <v>198</v>
      </c>
      <c r="AD20" s="23">
        <f>'１６'!F20</f>
        <v>255</v>
      </c>
      <c r="AE20" s="24">
        <f>AC20+AD20</f>
        <v>453</v>
      </c>
      <c r="AF20" s="25">
        <f>'１６時３０'!E20</f>
        <v>206</v>
      </c>
      <c r="AG20" s="23">
        <f>'１６時３０'!F20</f>
        <v>263</v>
      </c>
      <c r="AH20" s="24">
        <f>AF20+AG20</f>
        <v>469</v>
      </c>
      <c r="AI20" s="25">
        <f>'１７'!E20</f>
        <v>215</v>
      </c>
      <c r="AJ20" s="23">
        <f>'１７'!F20</f>
        <v>269</v>
      </c>
      <c r="AK20" s="24">
        <f>AI20+AJ20</f>
        <v>484</v>
      </c>
      <c r="AL20" s="25">
        <f>'１７時３０'!E20</f>
        <v>222</v>
      </c>
      <c r="AM20" s="23">
        <f>'１７時３０'!F20</f>
        <v>274</v>
      </c>
      <c r="AN20" s="24">
        <f>SUM(AL20:AM20)</f>
        <v>496</v>
      </c>
      <c r="AO20" s="25">
        <f>'１８'!E20</f>
        <v>227</v>
      </c>
      <c r="AP20" s="23">
        <f>'１８'!F20</f>
        <v>280</v>
      </c>
      <c r="AQ20" s="24">
        <f>SUM(AO20:AP20)</f>
        <v>507</v>
      </c>
      <c r="AR20" s="25">
        <f>'１９'!E20</f>
        <v>236</v>
      </c>
      <c r="AS20" s="23">
        <f>'１９'!F20</f>
        <v>297</v>
      </c>
      <c r="AT20" s="24">
        <f>SUM(AR20:AS20)</f>
        <v>533</v>
      </c>
      <c r="AU20" s="25">
        <f>'１９時３０'!E20</f>
        <v>241</v>
      </c>
      <c r="AV20" s="23">
        <f>'１９時３０'!F20</f>
        <v>305</v>
      </c>
      <c r="AW20" s="24">
        <f>SUM(AU20:AV20)</f>
        <v>546</v>
      </c>
      <c r="AX20" s="25">
        <f>'２０'!E20</f>
        <v>251</v>
      </c>
      <c r="AY20" s="23">
        <f>'２０'!F20</f>
        <v>311</v>
      </c>
      <c r="AZ20" s="24">
        <f>SUM(AX20:AY20)</f>
        <v>562</v>
      </c>
      <c r="BA20" s="11"/>
      <c r="BB20" s="3"/>
    </row>
    <row r="21" spans="1:54" ht="14.25">
      <c r="A21" s="6" t="s">
        <v>53</v>
      </c>
      <c r="B21" s="26"/>
      <c r="C21" s="27"/>
      <c r="D21" s="28"/>
      <c r="E21" s="29"/>
      <c r="F21" s="27"/>
      <c r="G21" s="28"/>
      <c r="H21" s="31"/>
      <c r="I21" s="32"/>
      <c r="J21" s="28"/>
      <c r="K21" s="29"/>
      <c r="L21" s="27"/>
      <c r="M21" s="28"/>
      <c r="N21" s="29"/>
      <c r="O21" s="27"/>
      <c r="P21" s="28"/>
      <c r="Q21" s="29"/>
      <c r="R21" s="27"/>
      <c r="S21" s="28"/>
      <c r="T21" s="31"/>
      <c r="U21" s="32"/>
      <c r="V21" s="28"/>
      <c r="W21" s="31"/>
      <c r="X21" s="32"/>
      <c r="Y21" s="28"/>
      <c r="Z21" s="31"/>
      <c r="AA21" s="32"/>
      <c r="AB21" s="28"/>
      <c r="AC21" s="31"/>
      <c r="AD21" s="32"/>
      <c r="AE21" s="28"/>
      <c r="AF21" s="68"/>
      <c r="AG21" s="70"/>
      <c r="AH21" s="28"/>
      <c r="AI21" s="31"/>
      <c r="AJ21" s="32"/>
      <c r="AK21" s="28"/>
      <c r="AL21" s="31"/>
      <c r="AM21" s="32"/>
      <c r="AN21" s="28"/>
      <c r="AO21" s="31"/>
      <c r="AP21" s="32"/>
      <c r="AQ21" s="28"/>
      <c r="AR21" s="31"/>
      <c r="AS21" s="32"/>
      <c r="AT21" s="28"/>
      <c r="AU21" s="31"/>
      <c r="AV21" s="32"/>
      <c r="AW21" s="28"/>
      <c r="AX21" s="31"/>
      <c r="AY21" s="32"/>
      <c r="AZ21" s="28"/>
      <c r="BA21" s="11"/>
      <c r="BB21" s="3"/>
    </row>
    <row r="22" spans="1:54" ht="14.25">
      <c r="A22" s="21" t="s">
        <v>9</v>
      </c>
      <c r="B22" s="22">
        <v>728</v>
      </c>
      <c r="C22" s="23">
        <v>783</v>
      </c>
      <c r="D22" s="24">
        <f>B22+C22</f>
        <v>1511</v>
      </c>
      <c r="E22" s="25">
        <f>９!E22</f>
        <v>78</v>
      </c>
      <c r="F22" s="23">
        <f>９!F22</f>
        <v>79</v>
      </c>
      <c r="G22" s="24">
        <f>E22+F22</f>
        <v>157</v>
      </c>
      <c r="H22" s="25">
        <f>'１０'!E22</f>
        <v>143</v>
      </c>
      <c r="I22" s="23">
        <f>'１０'!F22</f>
        <v>151</v>
      </c>
      <c r="J22" s="24">
        <f>H22+I22</f>
        <v>294</v>
      </c>
      <c r="K22" s="25">
        <f>'１１'!E22</f>
        <v>197</v>
      </c>
      <c r="L22" s="23">
        <f>'１１'!F22</f>
        <v>222</v>
      </c>
      <c r="M22" s="24">
        <f>K22+L22</f>
        <v>419</v>
      </c>
      <c r="N22" s="25">
        <f>'１１時３０'!E22</f>
        <v>214</v>
      </c>
      <c r="O22" s="23">
        <f>'１１時３０'!F22</f>
        <v>241</v>
      </c>
      <c r="P22" s="24">
        <f>N22+O22</f>
        <v>455</v>
      </c>
      <c r="Q22" s="25">
        <f>'１２'!E22</f>
        <v>238</v>
      </c>
      <c r="R22" s="23">
        <f>'１２'!F22</f>
        <v>262</v>
      </c>
      <c r="S22" s="24">
        <f>Q22+R22</f>
        <v>500</v>
      </c>
      <c r="T22" s="25">
        <f>'１３'!E22</f>
        <v>260</v>
      </c>
      <c r="U22" s="23">
        <f>'１３'!F22</f>
        <v>292</v>
      </c>
      <c r="V22" s="24">
        <f>T22+U22</f>
        <v>552</v>
      </c>
      <c r="W22" s="25">
        <f>'１４'!E22</f>
        <v>279</v>
      </c>
      <c r="X22" s="23">
        <f>'１４'!F22</f>
        <v>322</v>
      </c>
      <c r="Y22" s="24">
        <f>W22+X22</f>
        <v>601</v>
      </c>
      <c r="Z22" s="25">
        <f>'１５'!E22</f>
        <v>298</v>
      </c>
      <c r="AA22" s="23">
        <f>'１５'!F22</f>
        <v>347</v>
      </c>
      <c r="AB22" s="24">
        <f>Z22+AA22</f>
        <v>645</v>
      </c>
      <c r="AC22" s="25">
        <f>'１６'!E22</f>
        <v>327</v>
      </c>
      <c r="AD22" s="23">
        <f>'１６'!F22</f>
        <v>376</v>
      </c>
      <c r="AE22" s="24">
        <f>AC22+AD22</f>
        <v>703</v>
      </c>
      <c r="AF22" s="69">
        <f>'１６時３０'!E22</f>
        <v>339</v>
      </c>
      <c r="AG22" s="71">
        <f>'１６時３０'!F22</f>
        <v>388</v>
      </c>
      <c r="AH22" s="24">
        <f>AF22+AG22</f>
        <v>727</v>
      </c>
      <c r="AI22" s="25">
        <f>'１７'!E22</f>
        <v>345</v>
      </c>
      <c r="AJ22" s="23">
        <f>'１７'!F22</f>
        <v>401</v>
      </c>
      <c r="AK22" s="24">
        <f>AI22+AJ22</f>
        <v>746</v>
      </c>
      <c r="AL22" s="25">
        <f>'１７時３０'!E22</f>
        <v>365</v>
      </c>
      <c r="AM22" s="23">
        <f>'１７時３０'!F22</f>
        <v>421</v>
      </c>
      <c r="AN22" s="24">
        <f>SUM(AL22:AM22)</f>
        <v>786</v>
      </c>
      <c r="AO22" s="25">
        <f>'１８'!E22</f>
        <v>380</v>
      </c>
      <c r="AP22" s="23">
        <f>'１８'!F22</f>
        <v>437</v>
      </c>
      <c r="AQ22" s="24">
        <f>SUM(AO22:AP22)</f>
        <v>817</v>
      </c>
      <c r="AR22" s="25">
        <f>'１９'!E22</f>
        <v>407</v>
      </c>
      <c r="AS22" s="23">
        <f>'１９'!F22</f>
        <v>470</v>
      </c>
      <c r="AT22" s="24">
        <f>SUM(AR22:AS22)</f>
        <v>877</v>
      </c>
      <c r="AU22" s="25">
        <f>'１９時３０'!E22</f>
        <v>417</v>
      </c>
      <c r="AV22" s="23">
        <f>'１９時３０'!F22</f>
        <v>484</v>
      </c>
      <c r="AW22" s="24">
        <f>SUM(AU22:AV22)</f>
        <v>901</v>
      </c>
      <c r="AX22" s="25">
        <f>'２０'!E22</f>
        <v>430</v>
      </c>
      <c r="AY22" s="23">
        <f>'２０'!F22</f>
        <v>496</v>
      </c>
      <c r="AZ22" s="24">
        <f>SUM(AX22:AY22)</f>
        <v>926</v>
      </c>
      <c r="BA22" s="11"/>
      <c r="BB22" s="3"/>
    </row>
    <row r="23" spans="1:54" ht="14.25">
      <c r="A23" s="6" t="s">
        <v>54</v>
      </c>
      <c r="B23" s="26"/>
      <c r="C23" s="27"/>
      <c r="D23" s="28"/>
      <c r="E23" s="29"/>
      <c r="F23" s="27"/>
      <c r="G23" s="28"/>
      <c r="H23" s="31"/>
      <c r="I23" s="32"/>
      <c r="J23" s="28"/>
      <c r="K23" s="29"/>
      <c r="L23" s="27"/>
      <c r="M23" s="28"/>
      <c r="N23" s="29"/>
      <c r="O23" s="27"/>
      <c r="P23" s="28"/>
      <c r="Q23" s="29"/>
      <c r="R23" s="27"/>
      <c r="S23" s="28"/>
      <c r="T23" s="31"/>
      <c r="U23" s="32"/>
      <c r="V23" s="28"/>
      <c r="W23" s="31"/>
      <c r="X23" s="32"/>
      <c r="Y23" s="28"/>
      <c r="Z23" s="31"/>
      <c r="AA23" s="32"/>
      <c r="AB23" s="28"/>
      <c r="AC23" s="31"/>
      <c r="AD23" s="32"/>
      <c r="AE23" s="28"/>
      <c r="AF23" s="25"/>
      <c r="AG23" s="23"/>
      <c r="AH23" s="28"/>
      <c r="AI23" s="31"/>
      <c r="AJ23" s="32"/>
      <c r="AK23" s="28"/>
      <c r="AL23" s="31"/>
      <c r="AM23" s="32"/>
      <c r="AN23" s="28"/>
      <c r="AO23" s="31"/>
      <c r="AP23" s="32"/>
      <c r="AQ23" s="28"/>
      <c r="AR23" s="31"/>
      <c r="AS23" s="32"/>
      <c r="AT23" s="28"/>
      <c r="AU23" s="31"/>
      <c r="AV23" s="32"/>
      <c r="AW23" s="28"/>
      <c r="AX23" s="31"/>
      <c r="AY23" s="32"/>
      <c r="AZ23" s="28"/>
      <c r="BA23" s="11"/>
      <c r="BB23" s="3"/>
    </row>
    <row r="24" spans="1:54" ht="14.25">
      <c r="A24" s="21" t="s">
        <v>10</v>
      </c>
      <c r="B24" s="22">
        <v>371</v>
      </c>
      <c r="C24" s="23">
        <v>467</v>
      </c>
      <c r="D24" s="24">
        <f>B24+C24</f>
        <v>838</v>
      </c>
      <c r="E24" s="25">
        <f>９!E24</f>
        <v>64</v>
      </c>
      <c r="F24" s="23">
        <f>９!F24</f>
        <v>67</v>
      </c>
      <c r="G24" s="24">
        <f>E24+F24</f>
        <v>131</v>
      </c>
      <c r="H24" s="25">
        <f>'１０'!E24</f>
        <v>87</v>
      </c>
      <c r="I24" s="23">
        <f>'１０'!F24</f>
        <v>100</v>
      </c>
      <c r="J24" s="24">
        <f>H24+I24</f>
        <v>187</v>
      </c>
      <c r="K24" s="25">
        <f>'１１'!E24</f>
        <v>114</v>
      </c>
      <c r="L24" s="23">
        <f>'１１'!F24</f>
        <v>120</v>
      </c>
      <c r="M24" s="24">
        <f>K24+L24</f>
        <v>234</v>
      </c>
      <c r="N24" s="25">
        <f>'１１時３０'!E24</f>
        <v>128</v>
      </c>
      <c r="O24" s="23">
        <f>'１１時３０'!F24</f>
        <v>136</v>
      </c>
      <c r="P24" s="24">
        <f>N24+O24</f>
        <v>264</v>
      </c>
      <c r="Q24" s="25">
        <f>'１２'!E24</f>
        <v>139</v>
      </c>
      <c r="R24" s="23">
        <f>'１２'!F24</f>
        <v>148</v>
      </c>
      <c r="S24" s="24">
        <f>Q24+R24</f>
        <v>287</v>
      </c>
      <c r="T24" s="25">
        <f>'１３'!E24</f>
        <v>151</v>
      </c>
      <c r="U24" s="23">
        <f>'１３'!F24</f>
        <v>160</v>
      </c>
      <c r="V24" s="24">
        <f>T24+U24</f>
        <v>311</v>
      </c>
      <c r="W24" s="25">
        <f>'１４'!E24</f>
        <v>162</v>
      </c>
      <c r="X24" s="23">
        <f>'１４'!F24</f>
        <v>170</v>
      </c>
      <c r="Y24" s="24">
        <f>W24+X24</f>
        <v>332</v>
      </c>
      <c r="Z24" s="25">
        <f>'１５'!E24</f>
        <v>169</v>
      </c>
      <c r="AA24" s="23">
        <f>'１５'!F24</f>
        <v>179</v>
      </c>
      <c r="AB24" s="24">
        <f>Z24+AA24</f>
        <v>348</v>
      </c>
      <c r="AC24" s="25">
        <f>'１６'!E24</f>
        <v>178</v>
      </c>
      <c r="AD24" s="23">
        <f>'１６'!F24</f>
        <v>186</v>
      </c>
      <c r="AE24" s="24">
        <f>AC24+AD24</f>
        <v>364</v>
      </c>
      <c r="AF24" s="25">
        <f>'１６時３０'!E24</f>
        <v>180</v>
      </c>
      <c r="AG24" s="23">
        <f>'１６時３０'!F24</f>
        <v>192</v>
      </c>
      <c r="AH24" s="24">
        <f>AF24+AG24</f>
        <v>372</v>
      </c>
      <c r="AI24" s="25">
        <f>'１７'!E24</f>
        <v>186</v>
      </c>
      <c r="AJ24" s="23">
        <f>'１７'!F24</f>
        <v>207</v>
      </c>
      <c r="AK24" s="24">
        <f>AI24+AJ24</f>
        <v>393</v>
      </c>
      <c r="AL24" s="25">
        <f>'１７時３０'!E24</f>
        <v>191</v>
      </c>
      <c r="AM24" s="23">
        <f>'１７時３０'!F24</f>
        <v>216</v>
      </c>
      <c r="AN24" s="24">
        <f>SUM(AL24:AM24)</f>
        <v>407</v>
      </c>
      <c r="AO24" s="25">
        <f>'１８'!E24</f>
        <v>197</v>
      </c>
      <c r="AP24" s="23">
        <f>'１８'!F24</f>
        <v>228</v>
      </c>
      <c r="AQ24" s="24">
        <f>SUM(AO24:AP24)</f>
        <v>425</v>
      </c>
      <c r="AR24" s="25">
        <f>'１９'!E24</f>
        <v>215</v>
      </c>
      <c r="AS24" s="23">
        <f>'１９'!F24</f>
        <v>240</v>
      </c>
      <c r="AT24" s="24">
        <f>SUM(AR24:AS24)</f>
        <v>455</v>
      </c>
      <c r="AU24" s="25">
        <f>'１９時３０'!E24</f>
        <v>220</v>
      </c>
      <c r="AV24" s="23">
        <f>'１９時３０'!F24</f>
        <v>250</v>
      </c>
      <c r="AW24" s="24">
        <f>SUM(AU24:AV24)</f>
        <v>470</v>
      </c>
      <c r="AX24" s="25">
        <f>'２０'!E24</f>
        <v>235</v>
      </c>
      <c r="AY24" s="23">
        <f>'２０'!F24</f>
        <v>299</v>
      </c>
      <c r="AZ24" s="24">
        <f>SUM(AX24:AY24)</f>
        <v>534</v>
      </c>
      <c r="BA24" s="11"/>
      <c r="BB24" s="3"/>
    </row>
    <row r="25" spans="1:54" ht="3" customHeight="1">
      <c r="A25" s="33"/>
      <c r="B25" s="30"/>
      <c r="C25" s="28"/>
      <c r="D25" s="28"/>
      <c r="E25" s="34"/>
      <c r="F25" s="28"/>
      <c r="G25" s="28"/>
      <c r="H25" s="34"/>
      <c r="I25" s="28"/>
      <c r="J25" s="28"/>
      <c r="K25" s="34"/>
      <c r="L25" s="28"/>
      <c r="M25" s="28"/>
      <c r="N25" s="34"/>
      <c r="O25" s="28"/>
      <c r="P25" s="28"/>
      <c r="Q25" s="34"/>
      <c r="R25" s="28"/>
      <c r="S25" s="28"/>
      <c r="T25" s="34"/>
      <c r="U25" s="28"/>
      <c r="V25" s="28"/>
      <c r="W25" s="34"/>
      <c r="X25" s="28"/>
      <c r="Y25" s="28"/>
      <c r="Z25" s="34"/>
      <c r="AA25" s="28"/>
      <c r="AB25" s="28"/>
      <c r="AC25" s="34"/>
      <c r="AD25" s="28"/>
      <c r="AE25" s="28"/>
      <c r="AF25" s="34"/>
      <c r="AG25" s="28"/>
      <c r="AH25" s="28"/>
      <c r="AI25" s="34"/>
      <c r="AJ25" s="28"/>
      <c r="AK25" s="28"/>
      <c r="AL25" s="34"/>
      <c r="AM25" s="28"/>
      <c r="AN25" s="28"/>
      <c r="AO25" s="34"/>
      <c r="AP25" s="28"/>
      <c r="AQ25" s="28"/>
      <c r="AR25" s="34"/>
      <c r="AS25" s="28"/>
      <c r="AT25" s="28"/>
      <c r="AU25" s="34"/>
      <c r="AV25" s="28"/>
      <c r="AW25" s="28"/>
      <c r="AX25" s="34"/>
      <c r="AY25" s="28"/>
      <c r="AZ25" s="28"/>
      <c r="BA25" s="11"/>
      <c r="BB25" s="3"/>
    </row>
    <row r="26" spans="1:54" ht="14.25">
      <c r="A26" s="21" t="s">
        <v>11</v>
      </c>
      <c r="B26" s="35">
        <f>SUM(B6:B24)</f>
        <v>6475</v>
      </c>
      <c r="C26" s="24">
        <f>SUM(C6:C24)</f>
        <v>7522</v>
      </c>
      <c r="D26" s="24">
        <f>SUM(B26:C26)</f>
        <v>13997</v>
      </c>
      <c r="E26" s="36">
        <f>SUM(E6:E24)</f>
        <v>759</v>
      </c>
      <c r="F26" s="24">
        <f>SUM(F6:F24)</f>
        <v>738</v>
      </c>
      <c r="G26" s="24">
        <f>SUM(E26:F26)</f>
        <v>1497</v>
      </c>
      <c r="H26" s="36">
        <f>SUM(H6:H24)</f>
        <v>1271</v>
      </c>
      <c r="I26" s="24">
        <f>SUM(I6:I24)</f>
        <v>1335</v>
      </c>
      <c r="J26" s="24">
        <f>SUM(H26:I26)</f>
        <v>2606</v>
      </c>
      <c r="K26" s="36">
        <f>SUM(K6:K24)</f>
        <v>1694</v>
      </c>
      <c r="L26" s="24">
        <f>SUM(L6:L24)</f>
        <v>1862</v>
      </c>
      <c r="M26" s="24">
        <f>SUM(K26:L26)</f>
        <v>3556</v>
      </c>
      <c r="N26" s="36">
        <f>SUM(N6:N24)</f>
        <v>1875</v>
      </c>
      <c r="O26" s="24">
        <f>SUM(O6:O24)</f>
        <v>2106</v>
      </c>
      <c r="P26" s="24">
        <f>SUM(N26:O26)</f>
        <v>3981</v>
      </c>
      <c r="Q26" s="36">
        <f>SUM(Q6:Q24)</f>
        <v>2027</v>
      </c>
      <c r="R26" s="24">
        <f>SUM(R6:R24)</f>
        <v>2303</v>
      </c>
      <c r="S26" s="24">
        <f>SUM(Q26:R26)</f>
        <v>4330</v>
      </c>
      <c r="T26" s="36">
        <f>SUM(T6:T24)</f>
        <v>2217</v>
      </c>
      <c r="U26" s="24">
        <f>SUM(U6:U24)</f>
        <v>2545</v>
      </c>
      <c r="V26" s="24">
        <f>SUM(T26:U26)</f>
        <v>4762</v>
      </c>
      <c r="W26" s="36">
        <f>SUM(W6:W24)</f>
        <v>2417</v>
      </c>
      <c r="X26" s="24">
        <f>SUM(X6:X24)</f>
        <v>2780</v>
      </c>
      <c r="Y26" s="24">
        <f>SUM(W26:X26)</f>
        <v>5197</v>
      </c>
      <c r="Z26" s="36">
        <f>SUM(Z6:Z24)</f>
        <v>2622</v>
      </c>
      <c r="AA26" s="24">
        <f>SUM(AA6:AA24)</f>
        <v>3008</v>
      </c>
      <c r="AB26" s="24">
        <f>SUM(Z26:AA26)</f>
        <v>5630</v>
      </c>
      <c r="AC26" s="36">
        <f>SUM(AC6:AC24)</f>
        <v>2819</v>
      </c>
      <c r="AD26" s="24">
        <f>SUM(AD6:AD24)</f>
        <v>3254</v>
      </c>
      <c r="AE26" s="24">
        <f>SUM(AC26:AD26)</f>
        <v>6073</v>
      </c>
      <c r="AF26" s="36">
        <f>SUM(AF6:AF24)</f>
        <v>2920</v>
      </c>
      <c r="AG26" s="24">
        <f>SUM(AG6:AG24)</f>
        <v>3374</v>
      </c>
      <c r="AH26" s="24">
        <f>SUM(AF26:AG26)</f>
        <v>6294</v>
      </c>
      <c r="AI26" s="36">
        <f>SUM(AI6:AI24)</f>
        <v>3003</v>
      </c>
      <c r="AJ26" s="24">
        <f>SUM(AJ6:AJ24)</f>
        <v>3508</v>
      </c>
      <c r="AK26" s="24">
        <f>SUM(AI26:AJ26)</f>
        <v>6511</v>
      </c>
      <c r="AL26" s="36">
        <f>SUM(AL6:AL24)</f>
        <v>3134</v>
      </c>
      <c r="AM26" s="24">
        <f>SUM(AM6:AM24)</f>
        <v>3650</v>
      </c>
      <c r="AN26" s="24">
        <f>SUM(AL26:AM26)</f>
        <v>6784</v>
      </c>
      <c r="AO26" s="36">
        <f>SUM(AO6:AO24)</f>
        <v>3247</v>
      </c>
      <c r="AP26" s="24">
        <f>SUM(AP6:AP24)</f>
        <v>3792</v>
      </c>
      <c r="AQ26" s="24">
        <f>SUM(AO26:AP26)</f>
        <v>7039</v>
      </c>
      <c r="AR26" s="36">
        <f>SUM(AR6:AR24)</f>
        <v>3465</v>
      </c>
      <c r="AS26" s="24">
        <f>SUM(AS6:AS24)</f>
        <v>4088</v>
      </c>
      <c r="AT26" s="24">
        <f>SUM(AR26:AS26)</f>
        <v>7553</v>
      </c>
      <c r="AU26" s="36">
        <f>SUM(AU6:AU24)</f>
        <v>3580</v>
      </c>
      <c r="AV26" s="24">
        <f>SUM(AV6:AV24)</f>
        <v>4229</v>
      </c>
      <c r="AW26" s="24">
        <f>SUM(AU26:AV26)</f>
        <v>7809</v>
      </c>
      <c r="AX26" s="36">
        <f>SUM(AX6:AX24)</f>
        <v>3742</v>
      </c>
      <c r="AY26" s="24">
        <f>SUM(AY6:AY24)</f>
        <v>4419</v>
      </c>
      <c r="AZ26" s="24">
        <f>SUM(AX26:AY26)</f>
        <v>8161</v>
      </c>
      <c r="BA26" s="11"/>
      <c r="BB26" s="3"/>
    </row>
    <row r="27" spans="1:54" ht="2.25" customHeight="1">
      <c r="A27" s="12"/>
      <c r="B27" s="37"/>
      <c r="C27" s="38"/>
      <c r="D27" s="38"/>
      <c r="E27" s="39"/>
      <c r="F27" s="38"/>
      <c r="G27" s="38"/>
      <c r="H27" s="39"/>
      <c r="I27" s="38"/>
      <c r="J27" s="38"/>
      <c r="K27" s="39"/>
      <c r="L27" s="38"/>
      <c r="M27" s="38"/>
      <c r="N27" s="39"/>
      <c r="O27" s="38"/>
      <c r="P27" s="38"/>
      <c r="Q27" s="39"/>
      <c r="R27" s="38"/>
      <c r="S27" s="38"/>
      <c r="T27" s="39"/>
      <c r="U27" s="38"/>
      <c r="V27" s="38"/>
      <c r="W27" s="39"/>
      <c r="X27" s="38"/>
      <c r="Y27" s="38"/>
      <c r="Z27" s="39"/>
      <c r="AA27" s="38"/>
      <c r="AB27" s="38"/>
      <c r="AC27" s="39"/>
      <c r="AD27" s="38"/>
      <c r="AE27" s="38"/>
      <c r="AF27" s="39"/>
      <c r="AG27" s="38"/>
      <c r="AH27" s="38"/>
      <c r="AI27" s="39"/>
      <c r="AJ27" s="38"/>
      <c r="AK27" s="38"/>
      <c r="AL27" s="39"/>
      <c r="AM27" s="38"/>
      <c r="AN27" s="38"/>
      <c r="AO27" s="39"/>
      <c r="AP27" s="38"/>
      <c r="AQ27" s="38"/>
      <c r="AR27" s="39"/>
      <c r="AS27" s="38"/>
      <c r="AT27" s="38"/>
      <c r="AU27" s="39"/>
      <c r="AV27" s="38"/>
      <c r="AW27" s="38"/>
      <c r="AX27" s="39"/>
      <c r="AY27" s="38"/>
      <c r="AZ27" s="38"/>
      <c r="BA27" s="11"/>
      <c r="BB27" s="3"/>
    </row>
    <row r="28" spans="1:54" ht="2.25" customHeight="1">
      <c r="A28" s="33"/>
      <c r="B28" s="30"/>
      <c r="C28" s="28"/>
      <c r="D28" s="28"/>
      <c r="E28" s="34"/>
      <c r="F28" s="28"/>
      <c r="G28" s="28"/>
      <c r="H28" s="34"/>
      <c r="I28" s="28"/>
      <c r="J28" s="28"/>
      <c r="K28" s="34"/>
      <c r="L28" s="28"/>
      <c r="M28" s="28"/>
      <c r="N28" s="34"/>
      <c r="O28" s="28"/>
      <c r="P28" s="28"/>
      <c r="Q28" s="34"/>
      <c r="R28" s="28"/>
      <c r="S28" s="28"/>
      <c r="T28" s="34"/>
      <c r="U28" s="28"/>
      <c r="V28" s="28"/>
      <c r="W28" s="34"/>
      <c r="X28" s="28"/>
      <c r="Y28" s="28"/>
      <c r="Z28" s="34"/>
      <c r="AA28" s="28"/>
      <c r="AB28" s="28"/>
      <c r="AC28" s="34"/>
      <c r="AD28" s="28"/>
      <c r="AE28" s="28"/>
      <c r="AF28" s="34"/>
      <c r="AG28" s="28"/>
      <c r="AH28" s="28"/>
      <c r="AI28" s="34"/>
      <c r="AJ28" s="28"/>
      <c r="AK28" s="28"/>
      <c r="AL28" s="34"/>
      <c r="AM28" s="28"/>
      <c r="AN28" s="28"/>
      <c r="AO28" s="34"/>
      <c r="AP28" s="28"/>
      <c r="AQ28" s="28"/>
      <c r="AR28" s="34"/>
      <c r="AS28" s="28"/>
      <c r="AT28" s="28"/>
      <c r="AU28" s="34"/>
      <c r="AV28" s="28"/>
      <c r="AW28" s="28"/>
      <c r="AX28" s="34"/>
      <c r="AY28" s="28"/>
      <c r="AZ28" s="28"/>
      <c r="BA28" s="11"/>
      <c r="BB28" s="3"/>
    </row>
    <row r="29" spans="1:54" ht="14.25">
      <c r="A29" s="21" t="s">
        <v>68</v>
      </c>
      <c r="B29" s="40"/>
      <c r="C29" s="41"/>
      <c r="D29" s="41"/>
      <c r="E29" s="42">
        <f>ROUND(E26/$B$26*100,2)</f>
        <v>11.72</v>
      </c>
      <c r="F29" s="43">
        <f>ROUND(F26/$C$26*100,2)</f>
        <v>9.81</v>
      </c>
      <c r="G29" s="43">
        <f>ROUND(+G32/$D$32*100,2)</f>
        <v>10.71</v>
      </c>
      <c r="H29" s="42">
        <f>ROUND(H26/$B$26*100,2)</f>
        <v>19.63</v>
      </c>
      <c r="I29" s="43">
        <f>ROUND(I26/$C$26*100,2)</f>
        <v>17.75</v>
      </c>
      <c r="J29" s="43">
        <f>ROUND(+J32/$D$32*100,2)</f>
        <v>18.64</v>
      </c>
      <c r="K29" s="42">
        <f>ROUND(K26/$B$26*100,2)</f>
        <v>26.16</v>
      </c>
      <c r="L29" s="43">
        <f>ROUND(L26/$C$26*100,2)</f>
        <v>24.75</v>
      </c>
      <c r="M29" s="43">
        <f>ROUND(+M32/$D$32*100,2)</f>
        <v>25.41</v>
      </c>
      <c r="N29" s="42">
        <f>ROUND(N26/$B$26*100,2)</f>
        <v>28.96</v>
      </c>
      <c r="O29" s="43">
        <f>ROUND(O26/$C$26*100,2)</f>
        <v>28</v>
      </c>
      <c r="P29" s="43">
        <f>ROUND(+P32/$D$32*100,2)</f>
        <v>28.45</v>
      </c>
      <c r="Q29" s="42">
        <f>ROUND(Q26/$B$26*100,2)</f>
        <v>31.31</v>
      </c>
      <c r="R29" s="43">
        <f>ROUND(R26/$C$26*100,2)</f>
        <v>30.62</v>
      </c>
      <c r="S29" s="43">
        <f>ROUND(+S32/$D$32*100,2)</f>
        <v>30.95</v>
      </c>
      <c r="T29" s="42">
        <f>ROUND(T26/$B$26*100,2)</f>
        <v>34.24</v>
      </c>
      <c r="U29" s="43">
        <f>ROUND(U26/$C$26*100,2)</f>
        <v>33.83</v>
      </c>
      <c r="V29" s="43">
        <f>ROUND(+V32/$D$32*100,2)</f>
        <v>34.02</v>
      </c>
      <c r="W29" s="42">
        <f>ROUND(W26/$B$26*100,2)</f>
        <v>37.33</v>
      </c>
      <c r="X29" s="43">
        <f>ROUND(X26/$C$26*100,2)</f>
        <v>36.96</v>
      </c>
      <c r="Y29" s="43">
        <f>ROUND(+Y32/$D$32*100,2)</f>
        <v>37.13</v>
      </c>
      <c r="Z29" s="42">
        <f>ROUND(Z26/$B$26*100,2)</f>
        <v>40.49</v>
      </c>
      <c r="AA29" s="43">
        <f>ROUND(AA26/$C$26*100,2)</f>
        <v>39.99</v>
      </c>
      <c r="AB29" s="43">
        <f>ROUND(+AB32/$D$32*100,2)</f>
        <v>40.23</v>
      </c>
      <c r="AC29" s="42">
        <f>ROUND(AC26/$B$26*100,2)</f>
        <v>43.54</v>
      </c>
      <c r="AD29" s="43">
        <f>ROUND(AD26/$C$26*100,2)</f>
        <v>43.26</v>
      </c>
      <c r="AE29" s="43">
        <f>ROUND(+AE32/$D$32*100,2)</f>
        <v>43.39</v>
      </c>
      <c r="AF29" s="42">
        <f>ROUND(AF26/$B$26*100,2)</f>
        <v>45.1</v>
      </c>
      <c r="AG29" s="43">
        <f>ROUND(AG26/$C$26*100,2)</f>
        <v>44.86</v>
      </c>
      <c r="AH29" s="43">
        <f>ROUND(+AH32/$D$32*100,2)</f>
        <v>44.97</v>
      </c>
      <c r="AI29" s="42">
        <f>ROUND(AI26/$B$26*100,2)</f>
        <v>46.38</v>
      </c>
      <c r="AJ29" s="43">
        <f>ROUND(AJ26/$C$26*100,2)</f>
        <v>46.64</v>
      </c>
      <c r="AK29" s="43">
        <f>ROUND(+AK32/$D$32*100,2)</f>
        <v>46.52</v>
      </c>
      <c r="AL29" s="42">
        <f>ROUND(AL26/$B$26*100,2)</f>
        <v>48.4</v>
      </c>
      <c r="AM29" s="43">
        <f>ROUND(AM26/$C$26*100,2)</f>
        <v>48.52</v>
      </c>
      <c r="AN29" s="43">
        <f>ROUND(+AN32/$D$32*100,2)</f>
        <v>48.46</v>
      </c>
      <c r="AO29" s="42">
        <f>ROUND(AO26/$B$26*100,2)</f>
        <v>50.15</v>
      </c>
      <c r="AP29" s="43">
        <f>ROUND(AP26/$C$26*100,2)</f>
        <v>50.41</v>
      </c>
      <c r="AQ29" s="43">
        <f>ROUND(+AQ32/$D$32*100,2)</f>
        <v>50.29</v>
      </c>
      <c r="AR29" s="42">
        <f>ROUND(AR26/$B$26*100,2)</f>
        <v>53.51</v>
      </c>
      <c r="AS29" s="43">
        <f>ROUND(AS26/$C$26*100,2)</f>
        <v>54.35</v>
      </c>
      <c r="AT29" s="43">
        <f>ROUND(+AT32/$D$32*100,2)</f>
        <v>53.95</v>
      </c>
      <c r="AU29" s="42">
        <f>ROUND(AU26/$B$26*100,2)</f>
        <v>55.29</v>
      </c>
      <c r="AV29" s="43">
        <f>ROUND(AV26/$C$26*100,2)</f>
        <v>56.22</v>
      </c>
      <c r="AW29" s="43">
        <f>ROUND(+AW32/$D$32*100,2)</f>
        <v>55.78</v>
      </c>
      <c r="AX29" s="42">
        <f>ROUND(AX26/$B$26*100,2)</f>
        <v>57.79</v>
      </c>
      <c r="AY29" s="43">
        <f>ROUND(AY26/$C$26*100,2)</f>
        <v>58.75</v>
      </c>
      <c r="AZ29" s="43">
        <f>ROUND(+AZ32/$D$32*100,2)</f>
        <v>58.3</v>
      </c>
      <c r="BA29" s="11" t="s">
        <v>74</v>
      </c>
      <c r="BB29" s="3"/>
    </row>
    <row r="30" spans="1:54" ht="3" customHeight="1">
      <c r="A30" s="12"/>
      <c r="B30" s="37"/>
      <c r="C30" s="38"/>
      <c r="D30" s="38"/>
      <c r="E30" s="39"/>
      <c r="F30" s="38"/>
      <c r="G30" s="38"/>
      <c r="H30" s="39"/>
      <c r="I30" s="38"/>
      <c r="J30" s="38"/>
      <c r="K30" s="39"/>
      <c r="L30" s="38"/>
      <c r="M30" s="38"/>
      <c r="N30" s="39"/>
      <c r="O30" s="38"/>
      <c r="P30" s="38"/>
      <c r="Q30" s="39"/>
      <c r="R30" s="38"/>
      <c r="S30" s="38"/>
      <c r="T30" s="39"/>
      <c r="U30" s="38"/>
      <c r="V30" s="38"/>
      <c r="W30" s="39"/>
      <c r="X30" s="38"/>
      <c r="Y30" s="38"/>
      <c r="Z30" s="39"/>
      <c r="AA30" s="38"/>
      <c r="AB30" s="38"/>
      <c r="AC30" s="39"/>
      <c r="AD30" s="38"/>
      <c r="AE30" s="38"/>
      <c r="AF30" s="39"/>
      <c r="AG30" s="38"/>
      <c r="AH30" s="38"/>
      <c r="AI30" s="39"/>
      <c r="AJ30" s="38"/>
      <c r="AK30" s="38"/>
      <c r="AL30" s="39"/>
      <c r="AM30" s="38"/>
      <c r="AN30" s="38"/>
      <c r="AO30" s="39"/>
      <c r="AP30" s="38"/>
      <c r="AQ30" s="38"/>
      <c r="AR30" s="39"/>
      <c r="AS30" s="38"/>
      <c r="AT30" s="38"/>
      <c r="AU30" s="39"/>
      <c r="AV30" s="38"/>
      <c r="AW30" s="38"/>
      <c r="AX30" s="39"/>
      <c r="AY30" s="38"/>
      <c r="AZ30" s="38"/>
      <c r="BA30" s="11"/>
      <c r="BB30" s="3"/>
    </row>
    <row r="31" spans="1:54" ht="14.25">
      <c r="A31" s="33"/>
      <c r="B31" s="44" t="s">
        <v>21</v>
      </c>
      <c r="C31" s="45"/>
      <c r="D31" s="45"/>
      <c r="E31" s="34"/>
      <c r="F31" s="28"/>
      <c r="G31" s="28"/>
      <c r="H31" s="34"/>
      <c r="I31" s="28"/>
      <c r="J31" s="28"/>
      <c r="K31" s="34"/>
      <c r="L31" s="28"/>
      <c r="M31" s="28"/>
      <c r="N31" s="34"/>
      <c r="O31" s="28"/>
      <c r="P31" s="28"/>
      <c r="Q31" s="34"/>
      <c r="R31" s="28"/>
      <c r="S31" s="28"/>
      <c r="T31" s="34"/>
      <c r="U31" s="28"/>
      <c r="V31" s="28"/>
      <c r="W31" s="34"/>
      <c r="X31" s="28"/>
      <c r="Y31" s="28"/>
      <c r="Z31" s="34"/>
      <c r="AA31" s="28"/>
      <c r="AB31" s="28"/>
      <c r="AC31" s="34"/>
      <c r="AD31" s="28"/>
      <c r="AE31" s="28"/>
      <c r="AF31" s="34"/>
      <c r="AG31" s="28"/>
      <c r="AH31" s="28"/>
      <c r="AI31" s="34"/>
      <c r="AJ31" s="28"/>
      <c r="AK31" s="28"/>
      <c r="AL31" s="34"/>
      <c r="AM31" s="28"/>
      <c r="AN31" s="28"/>
      <c r="AO31" s="34"/>
      <c r="AP31" s="28"/>
      <c r="AQ31" s="28"/>
      <c r="AR31" s="34"/>
      <c r="AS31" s="28"/>
      <c r="AT31" s="28"/>
      <c r="AU31" s="34"/>
      <c r="AV31" s="28"/>
      <c r="AW31" s="28"/>
      <c r="AX31" s="34"/>
      <c r="AY31" s="28"/>
      <c r="AZ31" s="28"/>
      <c r="BA31" s="11"/>
      <c r="BB31" s="3"/>
    </row>
    <row r="32" spans="1:54" ht="14.25">
      <c r="A32" s="46" t="s">
        <v>12</v>
      </c>
      <c r="B32" s="35">
        <v>232087</v>
      </c>
      <c r="C32" s="24">
        <v>260360</v>
      </c>
      <c r="D32" s="24">
        <f>B32+C32</f>
        <v>492447</v>
      </c>
      <c r="E32" s="36">
        <f>ROUND(+$B$32*E29/100,0)</f>
        <v>27201</v>
      </c>
      <c r="F32" s="24">
        <f>ROUND(+$C$32*F29/100,0)</f>
        <v>25541</v>
      </c>
      <c r="G32" s="24">
        <f>E32+F32</f>
        <v>52742</v>
      </c>
      <c r="H32" s="36">
        <f>ROUND(+$B$32*H29/100,0)</f>
        <v>45559</v>
      </c>
      <c r="I32" s="24">
        <f>ROUND(+$C$32*I29/100,0)</f>
        <v>46214</v>
      </c>
      <c r="J32" s="24">
        <f>H32+I32</f>
        <v>91773</v>
      </c>
      <c r="K32" s="36">
        <f>ROUND(+$B$32*K29/100,0)</f>
        <v>60714</v>
      </c>
      <c r="L32" s="24">
        <f>ROUND(+$C$32*L29/100,0)</f>
        <v>64439</v>
      </c>
      <c r="M32" s="24">
        <f>K32+L32</f>
        <v>125153</v>
      </c>
      <c r="N32" s="36">
        <f>ROUND(+$B$32*N29/100,0)</f>
        <v>67212</v>
      </c>
      <c r="O32" s="24">
        <f>ROUND(+$C$32*O29/100,0)</f>
        <v>72901</v>
      </c>
      <c r="P32" s="24">
        <f>N32+O32</f>
        <v>140113</v>
      </c>
      <c r="Q32" s="36">
        <f>ROUND(+$B$32*Q29/100,0)</f>
        <v>72666</v>
      </c>
      <c r="R32" s="24">
        <f>ROUND(+$C$32*R29/100,0)</f>
        <v>79722</v>
      </c>
      <c r="S32" s="24">
        <f>Q32+R32</f>
        <v>152388</v>
      </c>
      <c r="T32" s="36">
        <f>ROUND(+$B$32*T29/100,0)</f>
        <v>79467</v>
      </c>
      <c r="U32" s="24">
        <f>ROUND(+$C$32*U29/100,0)</f>
        <v>88080</v>
      </c>
      <c r="V32" s="24">
        <f>T32+U32</f>
        <v>167547</v>
      </c>
      <c r="W32" s="36">
        <f>ROUND(+$B$32*W29/100,0)</f>
        <v>86638</v>
      </c>
      <c r="X32" s="24">
        <f>ROUND(+$C$32*X29/100,0)</f>
        <v>96229</v>
      </c>
      <c r="Y32" s="24">
        <f>W32+X32</f>
        <v>182867</v>
      </c>
      <c r="Z32" s="36">
        <f>ROUND(+$B$32*Z29/100,0)</f>
        <v>93972</v>
      </c>
      <c r="AA32" s="24">
        <f>ROUND(+$C$32*AA29/100,0)</f>
        <v>104118</v>
      </c>
      <c r="AB32" s="24">
        <f>Z32+AA32</f>
        <v>198090</v>
      </c>
      <c r="AC32" s="36">
        <f>ROUND(+$B$32*AC29/100,0)</f>
        <v>101051</v>
      </c>
      <c r="AD32" s="24">
        <f>ROUND(+$C$32*AD29/100,0)</f>
        <v>112632</v>
      </c>
      <c r="AE32" s="24">
        <f>AC32+AD32</f>
        <v>213683</v>
      </c>
      <c r="AF32" s="36">
        <f>ROUND(+$B$32*AF29/100,0)</f>
        <v>104671</v>
      </c>
      <c r="AG32" s="24">
        <f>ROUND(+$C$32*AG29/100,0)</f>
        <v>116797</v>
      </c>
      <c r="AH32" s="24">
        <f>AF32+AG32</f>
        <v>221468</v>
      </c>
      <c r="AI32" s="36">
        <f>ROUND(+$B$32*AI29/100,0)</f>
        <v>107642</v>
      </c>
      <c r="AJ32" s="24">
        <f>ROUND(+$C$32*AJ29/100,0)</f>
        <v>121432</v>
      </c>
      <c r="AK32" s="24">
        <f>AI32+AJ32</f>
        <v>229074</v>
      </c>
      <c r="AL32" s="36">
        <f>ROUND(+$B$32*AL29/100,0)</f>
        <v>112330</v>
      </c>
      <c r="AM32" s="24">
        <f>ROUND(+$C$32*AM29/100,0)</f>
        <v>126327</v>
      </c>
      <c r="AN32" s="24">
        <f>AL32+AM32</f>
        <v>238657</v>
      </c>
      <c r="AO32" s="36">
        <f>ROUND(+$B$32*AO29/100,0)</f>
        <v>116392</v>
      </c>
      <c r="AP32" s="24">
        <f>ROUND(+$C$32*AP29/100,0)</f>
        <v>131247</v>
      </c>
      <c r="AQ32" s="24">
        <f>AO32+AP32</f>
        <v>247639</v>
      </c>
      <c r="AR32" s="36">
        <f>ROUND(+$B$32*AR29/100,0)</f>
        <v>124190</v>
      </c>
      <c r="AS32" s="24">
        <f>ROUND(+$C$32*AS29/100,0)</f>
        <v>141506</v>
      </c>
      <c r="AT32" s="24">
        <f>AR32+AS32</f>
        <v>265696</v>
      </c>
      <c r="AU32" s="36">
        <f>ROUND(+$B$32*AU29/100,0)</f>
        <v>128321</v>
      </c>
      <c r="AV32" s="24">
        <f>ROUND(+$C$32*AV29/100,0)</f>
        <v>146374</v>
      </c>
      <c r="AW32" s="24">
        <f>AU32+AV32</f>
        <v>274695</v>
      </c>
      <c r="AX32" s="36">
        <f>ROUND(+$B$32*AX29/100,0)</f>
        <v>134123</v>
      </c>
      <c r="AY32" s="24">
        <f>ROUND(+$C$32*AY29/100,0)</f>
        <v>152962</v>
      </c>
      <c r="AZ32" s="24">
        <f>AX32+AY32</f>
        <v>287085</v>
      </c>
      <c r="BA32" s="11"/>
      <c r="BB32" s="3"/>
    </row>
    <row r="33" spans="1:54" ht="14.25">
      <c r="A33" s="12"/>
      <c r="B33" s="37"/>
      <c r="C33" s="38"/>
      <c r="D33" s="38"/>
      <c r="E33" s="39"/>
      <c r="F33" s="38"/>
      <c r="G33" s="38"/>
      <c r="H33" s="39"/>
      <c r="I33" s="38"/>
      <c r="J33" s="38"/>
      <c r="K33" s="39"/>
      <c r="L33" s="38"/>
      <c r="M33" s="38"/>
      <c r="N33" s="39"/>
      <c r="O33" s="38"/>
      <c r="P33" s="38"/>
      <c r="Q33" s="39"/>
      <c r="R33" s="38"/>
      <c r="S33" s="38"/>
      <c r="T33" s="39"/>
      <c r="U33" s="38"/>
      <c r="V33" s="38"/>
      <c r="W33" s="39"/>
      <c r="X33" s="38"/>
      <c r="Y33" s="38"/>
      <c r="Z33" s="39"/>
      <c r="AA33" s="38"/>
      <c r="AB33" s="38"/>
      <c r="AC33" s="39"/>
      <c r="AD33" s="38"/>
      <c r="AE33" s="38"/>
      <c r="AF33" s="39"/>
      <c r="AG33" s="38"/>
      <c r="AH33" s="38"/>
      <c r="AI33" s="39"/>
      <c r="AJ33" s="38"/>
      <c r="AK33" s="38"/>
      <c r="AL33" s="39"/>
      <c r="AM33" s="38"/>
      <c r="AN33" s="38"/>
      <c r="AO33" s="39"/>
      <c r="AP33" s="38"/>
      <c r="AQ33" s="38"/>
      <c r="AR33" s="39"/>
      <c r="AS33" s="38"/>
      <c r="AT33" s="38"/>
      <c r="AU33" s="39"/>
      <c r="AV33" s="38"/>
      <c r="AW33" s="38"/>
      <c r="AX33" s="39"/>
      <c r="AY33" s="38"/>
      <c r="AZ33" s="38"/>
      <c r="BA33" s="11"/>
      <c r="BB33" s="3"/>
    </row>
    <row r="34" spans="1:52" ht="15">
      <c r="A34" s="101" t="s">
        <v>69</v>
      </c>
      <c r="B34" s="108" t="s">
        <v>70</v>
      </c>
      <c r="C34" s="109"/>
      <c r="D34" s="109"/>
      <c r="E34" s="102">
        <v>15426</v>
      </c>
      <c r="F34" s="102">
        <v>17612</v>
      </c>
      <c r="G34" s="102">
        <f>SUM(E34:F34)</f>
        <v>33038</v>
      </c>
      <c r="H34" s="102">
        <f>+E34</f>
        <v>15426</v>
      </c>
      <c r="I34" s="102">
        <f>+F34</f>
        <v>17612</v>
      </c>
      <c r="J34" s="102">
        <f>SUM(H34:I34)</f>
        <v>33038</v>
      </c>
      <c r="K34" s="102">
        <f>+H34</f>
        <v>15426</v>
      </c>
      <c r="L34" s="102">
        <f>+I34</f>
        <v>17612</v>
      </c>
      <c r="M34" s="102">
        <f>SUM(K34:L34)</f>
        <v>33038</v>
      </c>
      <c r="N34" s="102">
        <f>+K34</f>
        <v>15426</v>
      </c>
      <c r="O34" s="102">
        <f>+L34</f>
        <v>17612</v>
      </c>
      <c r="P34" s="102">
        <f>SUM(N34:O34)</f>
        <v>33038</v>
      </c>
      <c r="Q34" s="102">
        <f>+N34</f>
        <v>15426</v>
      </c>
      <c r="R34" s="102">
        <f>+O34</f>
        <v>17612</v>
      </c>
      <c r="S34" s="102">
        <f>SUM(Q34:R34)</f>
        <v>33038</v>
      </c>
      <c r="T34" s="102">
        <f>+Q34</f>
        <v>15426</v>
      </c>
      <c r="U34" s="102">
        <f>+R34</f>
        <v>17612</v>
      </c>
      <c r="V34" s="102">
        <f>SUM(T34:U34)</f>
        <v>33038</v>
      </c>
      <c r="W34" s="102">
        <f>+T34</f>
        <v>15426</v>
      </c>
      <c r="X34" s="102">
        <f>+U34</f>
        <v>17612</v>
      </c>
      <c r="Y34" s="102">
        <f>SUM(W34:X34)</f>
        <v>33038</v>
      </c>
      <c r="Z34" s="102">
        <f>+W34</f>
        <v>15426</v>
      </c>
      <c r="AA34" s="102">
        <f>+X34</f>
        <v>17612</v>
      </c>
      <c r="AB34" s="102">
        <f>SUM(Z34:AA34)</f>
        <v>33038</v>
      </c>
      <c r="AC34" s="102">
        <f>+Z34</f>
        <v>15426</v>
      </c>
      <c r="AD34" s="102">
        <f>+AA34</f>
        <v>17612</v>
      </c>
      <c r="AE34" s="102">
        <f>SUM(AC34:AD34)</f>
        <v>33038</v>
      </c>
      <c r="AF34" s="102">
        <f>+AC34</f>
        <v>15426</v>
      </c>
      <c r="AG34" s="102">
        <f>+AD34</f>
        <v>17612</v>
      </c>
      <c r="AH34" s="102">
        <f>SUM(AF34:AG34)</f>
        <v>33038</v>
      </c>
      <c r="AI34" s="102">
        <f>+AF34</f>
        <v>15426</v>
      </c>
      <c r="AJ34" s="102">
        <f>+AG34</f>
        <v>17612</v>
      </c>
      <c r="AK34" s="102">
        <f>SUM(AI34:AJ34)</f>
        <v>33038</v>
      </c>
      <c r="AL34" s="102">
        <f>+AI34</f>
        <v>15426</v>
      </c>
      <c r="AM34" s="102">
        <f>+AJ34</f>
        <v>17612</v>
      </c>
      <c r="AN34" s="102">
        <f>SUM(AL34:AM34)</f>
        <v>33038</v>
      </c>
      <c r="AO34" s="102">
        <f>+AL34</f>
        <v>15426</v>
      </c>
      <c r="AP34" s="102">
        <f>+AM34</f>
        <v>17612</v>
      </c>
      <c r="AQ34" s="102">
        <f>SUM(AO34:AP34)</f>
        <v>33038</v>
      </c>
      <c r="AR34" s="102">
        <f>+AO34</f>
        <v>15426</v>
      </c>
      <c r="AS34" s="102">
        <f>+AP34</f>
        <v>17612</v>
      </c>
      <c r="AT34" s="102">
        <f>SUM(AR34:AS34)</f>
        <v>33038</v>
      </c>
      <c r="AU34" s="102">
        <f>+AR34</f>
        <v>15426</v>
      </c>
      <c r="AV34" s="102">
        <f>+AS34</f>
        <v>17612</v>
      </c>
      <c r="AW34" s="102">
        <f>SUM(AU34:AV34)</f>
        <v>33038</v>
      </c>
      <c r="AX34" s="102">
        <f>+AU34</f>
        <v>15426</v>
      </c>
      <c r="AY34" s="102">
        <f>+AV34</f>
        <v>17612</v>
      </c>
      <c r="AZ34" s="102">
        <f>SUM(AX34:AY34)</f>
        <v>33038</v>
      </c>
    </row>
    <row r="35" spans="1:52" ht="15">
      <c r="A35" s="98"/>
      <c r="B35" s="110" t="s">
        <v>71</v>
      </c>
      <c r="C35" s="111"/>
      <c r="D35" s="111"/>
      <c r="E35" s="91">
        <f>+E36/B32*100</f>
        <v>18.366819339299486</v>
      </c>
      <c r="F35" s="91">
        <f>+F36/C32*100</f>
        <v>16.574358580427102</v>
      </c>
      <c r="G35" s="91">
        <f>+G36/D32*100</f>
        <v>17.419133429587347</v>
      </c>
      <c r="H35" s="91">
        <f>+H36/B32*100</f>
        <v>26.276784136983117</v>
      </c>
      <c r="I35" s="91">
        <f>+I36/C32*100</f>
        <v>24.514518359194962</v>
      </c>
      <c r="J35" s="91">
        <f>+J36/D32*100</f>
        <v>25.34506251434164</v>
      </c>
      <c r="K35" s="91">
        <f>+K36/B32*100</f>
        <v>32.8066630186094</v>
      </c>
      <c r="L35" s="91">
        <f>+L36/C32*100</f>
        <v>31.514441542479645</v>
      </c>
      <c r="M35" s="91">
        <f>+M36/D32*100</f>
        <v>32.12345694054385</v>
      </c>
      <c r="N35" s="91">
        <f>+N36/B32*100</f>
        <v>35.60647515802264</v>
      </c>
      <c r="O35" s="91">
        <f>+O36/C32*100</f>
        <v>34.76455676755262</v>
      </c>
      <c r="P35" s="91">
        <f>+P36/D32*100</f>
        <v>35.16134731250267</v>
      </c>
      <c r="Q35" s="91">
        <f>+Q36/B32*100</f>
        <v>37.95645598417835</v>
      </c>
      <c r="R35" s="91">
        <f>+R36/C32*100</f>
        <v>37.384390843447534</v>
      </c>
      <c r="S35" s="91">
        <f>+S36/D32*100</f>
        <v>37.654001344307105</v>
      </c>
      <c r="T35" s="91">
        <f>+T36/B32*100</f>
        <v>40.88682261393357</v>
      </c>
      <c r="U35" s="91">
        <f>+U36/C32*100</f>
        <v>40.59456137655554</v>
      </c>
      <c r="V35" s="91">
        <f>+V36/D32*100</f>
        <v>40.73230215637419</v>
      </c>
      <c r="W35" s="91">
        <f>+W36/B32*100</f>
        <v>43.97661221869385</v>
      </c>
      <c r="X35" s="91">
        <f>+X36/C32*100</f>
        <v>43.724458442157015</v>
      </c>
      <c r="Y35" s="91">
        <f>+Y36/D32*100</f>
        <v>43.84329684209671</v>
      </c>
      <c r="Z35" s="91">
        <f>+Z36/B32*100</f>
        <v>47.136634107037445</v>
      </c>
      <c r="AA35" s="91">
        <f>+AA36/C32*100</f>
        <v>46.75449377784606</v>
      </c>
      <c r="AB35" s="91">
        <f>+AB36/D32*100</f>
        <v>46.934593976610685</v>
      </c>
      <c r="AC35" s="91">
        <f>+AC36/B32*100</f>
        <v>50.18678340449918</v>
      </c>
      <c r="AD35" s="91">
        <f>+AD36/C32*100</f>
        <v>50.02458134890152</v>
      </c>
      <c r="AE35" s="91">
        <f>+AE36/D32*100</f>
        <v>50.10102610027069</v>
      </c>
      <c r="AF35" s="91">
        <f>+AF36/B32*100</f>
        <v>51.74654332211628</v>
      </c>
      <c r="AG35" s="91">
        <f>+AG36/C32*100</f>
        <v>51.62428944538332</v>
      </c>
      <c r="AH35" s="91">
        <f>+AH36/D32*100</f>
        <v>51.681906885411024</v>
      </c>
      <c r="AI35" s="91">
        <f>+AI36/B32*100</f>
        <v>53.02666672411639</v>
      </c>
      <c r="AJ35" s="91">
        <f>+AJ36/C32*100</f>
        <v>53.40451682286066</v>
      </c>
      <c r="AK35" s="91">
        <f>+AK36/D32*100</f>
        <v>53.226438581207724</v>
      </c>
      <c r="AL35" s="91">
        <f>+AL36/B32*100</f>
        <v>55.04659890472108</v>
      </c>
      <c r="AM35" s="91">
        <f>+AM36/C32*100</f>
        <v>55.28460593025042</v>
      </c>
      <c r="AN35" s="91">
        <f>+AN36/D32*100</f>
        <v>55.172434800090166</v>
      </c>
      <c r="AO35" s="91">
        <f>+AO36/B32*100</f>
        <v>56.79680464653342</v>
      </c>
      <c r="AP35" s="91">
        <f>+AP36/C32*100</f>
        <v>57.17429712705485</v>
      </c>
      <c r="AQ35" s="91">
        <f>+AQ36/D32*100</f>
        <v>56.99638742849484</v>
      </c>
      <c r="AR35" s="91">
        <f>+AR36/B32*100</f>
        <v>60.15675156299146</v>
      </c>
      <c r="AS35" s="91">
        <f>+AS36/C32*100</f>
        <v>61.11461053925334</v>
      </c>
      <c r="AT35" s="91">
        <f>+AT36/D32*100</f>
        <v>60.663177966359825</v>
      </c>
      <c r="AU35" s="91">
        <f>+AU36/B32*100</f>
        <v>61.93668753527773</v>
      </c>
      <c r="AV35" s="91">
        <f>+AV36/C32*100</f>
        <v>62.984329390075274</v>
      </c>
      <c r="AW35" s="91">
        <f>+AW36/D32*100</f>
        <v>62.49058274291447</v>
      </c>
      <c r="AX35" s="91">
        <f>+AX36/B32*100</f>
        <v>64.43661213251927</v>
      </c>
      <c r="AY35" s="91">
        <f>+AY36/C32*100</f>
        <v>65.5146719926256</v>
      </c>
      <c r="AZ35" s="91">
        <f>+AZ36/D32*100</f>
        <v>65.00658954161564</v>
      </c>
    </row>
    <row r="36" spans="1:52" ht="15">
      <c r="A36" s="99"/>
      <c r="B36" s="112" t="s">
        <v>72</v>
      </c>
      <c r="C36" s="111"/>
      <c r="D36" s="111"/>
      <c r="E36" s="96">
        <f aca="true" t="shared" si="0" ref="E36:AZ36">+E32+E34</f>
        <v>42627</v>
      </c>
      <c r="F36" s="96">
        <f t="shared" si="0"/>
        <v>43153</v>
      </c>
      <c r="G36" s="96">
        <f t="shared" si="0"/>
        <v>85780</v>
      </c>
      <c r="H36" s="96">
        <f t="shared" si="0"/>
        <v>60985</v>
      </c>
      <c r="I36" s="96">
        <f t="shared" si="0"/>
        <v>63826</v>
      </c>
      <c r="J36" s="96">
        <f t="shared" si="0"/>
        <v>124811</v>
      </c>
      <c r="K36" s="96">
        <f t="shared" si="0"/>
        <v>76140</v>
      </c>
      <c r="L36" s="96">
        <f t="shared" si="0"/>
        <v>82051</v>
      </c>
      <c r="M36" s="96">
        <f t="shared" si="0"/>
        <v>158191</v>
      </c>
      <c r="N36" s="96">
        <f t="shared" si="0"/>
        <v>82638</v>
      </c>
      <c r="O36" s="96">
        <f t="shared" si="0"/>
        <v>90513</v>
      </c>
      <c r="P36" s="96">
        <f t="shared" si="0"/>
        <v>173151</v>
      </c>
      <c r="Q36" s="96">
        <f t="shared" si="0"/>
        <v>88092</v>
      </c>
      <c r="R36" s="96">
        <f t="shared" si="0"/>
        <v>97334</v>
      </c>
      <c r="S36" s="96">
        <f t="shared" si="0"/>
        <v>185426</v>
      </c>
      <c r="T36" s="96">
        <f t="shared" si="0"/>
        <v>94893</v>
      </c>
      <c r="U36" s="96">
        <f t="shared" si="0"/>
        <v>105692</v>
      </c>
      <c r="V36" s="96">
        <f t="shared" si="0"/>
        <v>200585</v>
      </c>
      <c r="W36" s="96">
        <f t="shared" si="0"/>
        <v>102064</v>
      </c>
      <c r="X36" s="96">
        <f t="shared" si="0"/>
        <v>113841</v>
      </c>
      <c r="Y36" s="96">
        <f t="shared" si="0"/>
        <v>215905</v>
      </c>
      <c r="Z36" s="96">
        <f t="shared" si="0"/>
        <v>109398</v>
      </c>
      <c r="AA36" s="96">
        <f t="shared" si="0"/>
        <v>121730</v>
      </c>
      <c r="AB36" s="96">
        <f t="shared" si="0"/>
        <v>231128</v>
      </c>
      <c r="AC36" s="96">
        <f t="shared" si="0"/>
        <v>116477</v>
      </c>
      <c r="AD36" s="96">
        <f t="shared" si="0"/>
        <v>130244</v>
      </c>
      <c r="AE36" s="96">
        <f t="shared" si="0"/>
        <v>246721</v>
      </c>
      <c r="AF36" s="96">
        <f t="shared" si="0"/>
        <v>120097</v>
      </c>
      <c r="AG36" s="96">
        <f t="shared" si="0"/>
        <v>134409</v>
      </c>
      <c r="AH36" s="96">
        <f t="shared" si="0"/>
        <v>254506</v>
      </c>
      <c r="AI36" s="96">
        <f t="shared" si="0"/>
        <v>123068</v>
      </c>
      <c r="AJ36" s="96">
        <f t="shared" si="0"/>
        <v>139044</v>
      </c>
      <c r="AK36" s="96">
        <f t="shared" si="0"/>
        <v>262112</v>
      </c>
      <c r="AL36" s="96">
        <f t="shared" si="0"/>
        <v>127756</v>
      </c>
      <c r="AM36" s="96">
        <f t="shared" si="0"/>
        <v>143939</v>
      </c>
      <c r="AN36" s="96">
        <f t="shared" si="0"/>
        <v>271695</v>
      </c>
      <c r="AO36" s="96">
        <f t="shared" si="0"/>
        <v>131818</v>
      </c>
      <c r="AP36" s="96">
        <f t="shared" si="0"/>
        <v>148859</v>
      </c>
      <c r="AQ36" s="96">
        <f t="shared" si="0"/>
        <v>280677</v>
      </c>
      <c r="AR36" s="96">
        <f t="shared" si="0"/>
        <v>139616</v>
      </c>
      <c r="AS36" s="96">
        <f t="shared" si="0"/>
        <v>159118</v>
      </c>
      <c r="AT36" s="96">
        <f t="shared" si="0"/>
        <v>298734</v>
      </c>
      <c r="AU36" s="96">
        <f t="shared" si="0"/>
        <v>143747</v>
      </c>
      <c r="AV36" s="96">
        <f t="shared" si="0"/>
        <v>163986</v>
      </c>
      <c r="AW36" s="96">
        <f t="shared" si="0"/>
        <v>307733</v>
      </c>
      <c r="AX36" s="96">
        <f t="shared" si="0"/>
        <v>149549</v>
      </c>
      <c r="AY36" s="96">
        <f t="shared" si="0"/>
        <v>170574</v>
      </c>
      <c r="AZ36" s="96">
        <f t="shared" si="0"/>
        <v>320123</v>
      </c>
    </row>
    <row r="37" spans="1:52" ht="3" customHeight="1">
      <c r="A37" s="99"/>
      <c r="B37" s="100"/>
      <c r="C37" s="97"/>
      <c r="D37" s="97"/>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2" t="s">
        <v>73</v>
      </c>
      <c r="AV37" s="2"/>
      <c r="AW37" s="66"/>
      <c r="AX37" s="48">
        <v>65.94</v>
      </c>
      <c r="AY37" s="48">
        <v>67.35</v>
      </c>
      <c r="AZ37" s="48">
        <v>66.68</v>
      </c>
    </row>
    <row r="38" spans="1:54" ht="14.25">
      <c r="A38" s="49" t="s">
        <v>57</v>
      </c>
      <c r="B38" s="50"/>
      <c r="C38" s="50"/>
      <c r="D38" s="50"/>
      <c r="E38" s="51">
        <v>13.82</v>
      </c>
      <c r="F38" s="51">
        <v>12.99</v>
      </c>
      <c r="G38" s="51">
        <v>13.38</v>
      </c>
      <c r="H38" s="51">
        <v>21.61</v>
      </c>
      <c r="I38" s="51">
        <v>20.47</v>
      </c>
      <c r="J38" s="51">
        <v>21.01</v>
      </c>
      <c r="K38" s="51">
        <v>28.89</v>
      </c>
      <c r="L38" s="51">
        <v>28.11</v>
      </c>
      <c r="M38" s="51">
        <v>28.48</v>
      </c>
      <c r="N38" s="51">
        <v>31.95</v>
      </c>
      <c r="O38" s="51">
        <v>30.81</v>
      </c>
      <c r="P38" s="51">
        <v>31.35</v>
      </c>
      <c r="Q38" s="51">
        <v>34.51</v>
      </c>
      <c r="R38" s="51">
        <v>33.47</v>
      </c>
      <c r="S38" s="51">
        <v>33.96</v>
      </c>
      <c r="T38" s="51">
        <v>37.06</v>
      </c>
      <c r="U38" s="51">
        <v>35.97</v>
      </c>
      <c r="V38" s="51">
        <v>36.48</v>
      </c>
      <c r="W38" s="51">
        <v>40.66</v>
      </c>
      <c r="X38" s="51">
        <v>39.32</v>
      </c>
      <c r="Y38" s="51">
        <v>39.95</v>
      </c>
      <c r="Z38" s="51">
        <v>43.28</v>
      </c>
      <c r="AA38" s="51">
        <v>42.13</v>
      </c>
      <c r="AB38" s="51">
        <v>42.67</v>
      </c>
      <c r="AC38" s="51">
        <v>46.09</v>
      </c>
      <c r="AD38" s="51">
        <v>45.7</v>
      </c>
      <c r="AE38" s="51">
        <v>45.88</v>
      </c>
      <c r="AF38" s="72" t="s">
        <v>58</v>
      </c>
      <c r="AG38" s="73"/>
      <c r="AH38" s="74"/>
      <c r="AI38" s="51">
        <v>49.41</v>
      </c>
      <c r="AJ38" s="51">
        <v>49.51</v>
      </c>
      <c r="AK38" s="51">
        <v>49.46</v>
      </c>
      <c r="AL38" s="51">
        <v>51.5</v>
      </c>
      <c r="AM38" s="51">
        <v>51.61</v>
      </c>
      <c r="AN38" s="51">
        <v>51.56</v>
      </c>
      <c r="AO38" s="51">
        <v>53.73</v>
      </c>
      <c r="AP38" s="51">
        <v>53.84</v>
      </c>
      <c r="AQ38" s="51">
        <v>53.79</v>
      </c>
      <c r="AR38" s="52">
        <v>57.57</v>
      </c>
      <c r="AS38" s="52">
        <v>58.08</v>
      </c>
      <c r="AT38" s="52">
        <v>57.84</v>
      </c>
      <c r="AU38" s="52">
        <v>59.23</v>
      </c>
      <c r="AV38" s="52">
        <v>60.05</v>
      </c>
      <c r="AW38" s="52">
        <v>59.66</v>
      </c>
      <c r="AX38" s="52">
        <v>64.71</v>
      </c>
      <c r="AY38" s="52">
        <v>65.96</v>
      </c>
      <c r="AZ38" s="52">
        <v>65.37</v>
      </c>
      <c r="BA38" s="53" t="s">
        <v>74</v>
      </c>
      <c r="BB38" s="3"/>
    </row>
    <row r="39" spans="1:54" ht="14.25">
      <c r="A39" s="49" t="s">
        <v>13</v>
      </c>
      <c r="B39" s="50"/>
      <c r="C39" s="50"/>
      <c r="D39" s="50"/>
      <c r="E39" s="51">
        <v>13.75</v>
      </c>
      <c r="F39" s="51">
        <v>12.4</v>
      </c>
      <c r="G39" s="51">
        <v>13.03</v>
      </c>
      <c r="H39" s="51">
        <v>22.33</v>
      </c>
      <c r="I39" s="51">
        <v>21.38</v>
      </c>
      <c r="J39" s="51">
        <v>21.83</v>
      </c>
      <c r="K39" s="51">
        <v>31.01</v>
      </c>
      <c r="L39" s="51">
        <v>30.35</v>
      </c>
      <c r="M39" s="51">
        <v>30.66</v>
      </c>
      <c r="N39" s="51">
        <v>35.22</v>
      </c>
      <c r="O39" s="51">
        <v>34.48</v>
      </c>
      <c r="P39" s="51">
        <v>34.83</v>
      </c>
      <c r="Q39" s="51">
        <v>38.16</v>
      </c>
      <c r="R39" s="51">
        <v>37.53</v>
      </c>
      <c r="S39" s="51">
        <v>37.83</v>
      </c>
      <c r="T39" s="51">
        <v>41.31</v>
      </c>
      <c r="U39" s="51">
        <v>40.79</v>
      </c>
      <c r="V39" s="51">
        <v>41.03</v>
      </c>
      <c r="W39" s="51">
        <v>45.27</v>
      </c>
      <c r="X39" s="51">
        <v>44.84</v>
      </c>
      <c r="Y39" s="51">
        <v>45.04</v>
      </c>
      <c r="Z39" s="51">
        <v>48.81</v>
      </c>
      <c r="AA39" s="51">
        <v>49.2</v>
      </c>
      <c r="AB39" s="51">
        <v>49.02</v>
      </c>
      <c r="AC39" s="51">
        <v>51.91</v>
      </c>
      <c r="AD39" s="51">
        <v>52.6</v>
      </c>
      <c r="AE39" s="51">
        <v>52.28</v>
      </c>
      <c r="AF39" s="72" t="s">
        <v>58</v>
      </c>
      <c r="AG39" s="73"/>
      <c r="AH39" s="74"/>
      <c r="AI39" s="51">
        <v>55.19</v>
      </c>
      <c r="AJ39" s="51">
        <v>56.69</v>
      </c>
      <c r="AK39" s="51">
        <v>55.99</v>
      </c>
      <c r="AL39" s="51">
        <v>57.31</v>
      </c>
      <c r="AM39" s="51">
        <v>58.59</v>
      </c>
      <c r="AN39" s="51">
        <v>57.99</v>
      </c>
      <c r="AO39" s="51">
        <v>58.69</v>
      </c>
      <c r="AP39" s="51">
        <v>60.11</v>
      </c>
      <c r="AQ39" s="51">
        <v>59.44</v>
      </c>
      <c r="AR39" s="52">
        <v>62.36</v>
      </c>
      <c r="AS39" s="52">
        <v>63.81</v>
      </c>
      <c r="AT39" s="52">
        <v>63.13</v>
      </c>
      <c r="AU39" s="52">
        <v>63.95</v>
      </c>
      <c r="AV39" s="52">
        <v>65.25</v>
      </c>
      <c r="AW39" s="52">
        <v>64.64</v>
      </c>
      <c r="AX39" s="52">
        <v>70.71</v>
      </c>
      <c r="AY39" s="52">
        <v>72</v>
      </c>
      <c r="AZ39" s="52">
        <v>71.39</v>
      </c>
      <c r="BA39" s="53" t="s">
        <v>74</v>
      </c>
      <c r="BB39" s="3"/>
    </row>
    <row r="40" spans="1:54" ht="14.25">
      <c r="A40" s="49" t="s">
        <v>14</v>
      </c>
      <c r="B40" s="50"/>
      <c r="C40" s="50"/>
      <c r="D40" s="50"/>
      <c r="E40" s="51">
        <v>16.82</v>
      </c>
      <c r="F40" s="51">
        <v>15.36</v>
      </c>
      <c r="G40" s="51">
        <v>16.04</v>
      </c>
      <c r="H40" s="51">
        <v>26.87</v>
      </c>
      <c r="I40" s="51">
        <v>25.43</v>
      </c>
      <c r="J40" s="51">
        <v>26.11</v>
      </c>
      <c r="K40" s="51">
        <v>34.83</v>
      </c>
      <c r="L40" s="51">
        <v>34.59</v>
      </c>
      <c r="M40" s="51">
        <v>34.7</v>
      </c>
      <c r="N40" s="51">
        <v>38.5</v>
      </c>
      <c r="O40" s="51">
        <v>38.45</v>
      </c>
      <c r="P40" s="51">
        <v>38.47</v>
      </c>
      <c r="Q40" s="51">
        <v>41.07</v>
      </c>
      <c r="R40" s="51">
        <v>40.81</v>
      </c>
      <c r="S40" s="51">
        <v>40.93</v>
      </c>
      <c r="T40" s="51">
        <v>45.02</v>
      </c>
      <c r="U40" s="51">
        <v>44.46</v>
      </c>
      <c r="V40" s="51">
        <v>44.72</v>
      </c>
      <c r="W40" s="51">
        <v>48.51</v>
      </c>
      <c r="X40" s="51">
        <v>48.89</v>
      </c>
      <c r="Y40" s="51">
        <v>48.71</v>
      </c>
      <c r="Z40" s="51">
        <v>53.06</v>
      </c>
      <c r="AA40" s="51">
        <v>53.26</v>
      </c>
      <c r="AB40" s="51">
        <v>53.17</v>
      </c>
      <c r="AC40" s="51">
        <v>56.97</v>
      </c>
      <c r="AD40" s="51">
        <v>57.31</v>
      </c>
      <c r="AE40" s="51">
        <v>57.15</v>
      </c>
      <c r="AF40" s="72" t="s">
        <v>58</v>
      </c>
      <c r="AG40" s="73"/>
      <c r="AH40" s="74"/>
      <c r="AI40" s="51">
        <v>60.54</v>
      </c>
      <c r="AJ40" s="51">
        <v>61.55</v>
      </c>
      <c r="AK40" s="51">
        <v>61.08</v>
      </c>
      <c r="AL40" s="51">
        <v>62.84</v>
      </c>
      <c r="AM40" s="51">
        <v>64.55</v>
      </c>
      <c r="AN40" s="51">
        <v>63.75</v>
      </c>
      <c r="AO40" s="51">
        <v>68.14</v>
      </c>
      <c r="AP40" s="51">
        <v>69.27</v>
      </c>
      <c r="AQ40" s="51">
        <v>68.74</v>
      </c>
      <c r="AR40" s="72" t="s">
        <v>58</v>
      </c>
      <c r="AS40" s="73"/>
      <c r="AT40" s="74"/>
      <c r="AU40" s="72" t="s">
        <v>58</v>
      </c>
      <c r="AV40" s="73"/>
      <c r="AW40" s="74"/>
      <c r="AX40" s="72" t="s">
        <v>58</v>
      </c>
      <c r="AY40" s="73"/>
      <c r="AZ40" s="74"/>
      <c r="BA40" s="53"/>
      <c r="BB40" s="3"/>
    </row>
    <row r="41" spans="1:54" ht="14.25">
      <c r="A41" s="49" t="s">
        <v>15</v>
      </c>
      <c r="B41" s="50"/>
      <c r="C41" s="50"/>
      <c r="D41" s="50"/>
      <c r="E41" s="51">
        <v>17.02</v>
      </c>
      <c r="F41" s="51">
        <v>15.14</v>
      </c>
      <c r="G41" s="51">
        <v>16.02</v>
      </c>
      <c r="H41" s="51">
        <v>26.09</v>
      </c>
      <c r="I41" s="51">
        <v>25.31</v>
      </c>
      <c r="J41" s="51">
        <v>25.68</v>
      </c>
      <c r="K41" s="51">
        <v>33.67</v>
      </c>
      <c r="L41" s="51">
        <v>33.83</v>
      </c>
      <c r="M41" s="51">
        <v>33.76</v>
      </c>
      <c r="N41" s="51">
        <v>36.91</v>
      </c>
      <c r="O41" s="51">
        <v>37.11</v>
      </c>
      <c r="P41" s="51">
        <v>37.02</v>
      </c>
      <c r="Q41" s="51">
        <v>40.01</v>
      </c>
      <c r="R41" s="51">
        <v>40.01</v>
      </c>
      <c r="S41" s="51">
        <v>40.01</v>
      </c>
      <c r="T41" s="51">
        <v>43.42</v>
      </c>
      <c r="U41" s="51">
        <v>43.06</v>
      </c>
      <c r="V41" s="51">
        <v>43.23</v>
      </c>
      <c r="W41" s="51">
        <v>47.58</v>
      </c>
      <c r="X41" s="51">
        <v>47.19</v>
      </c>
      <c r="Y41" s="51">
        <v>47.37</v>
      </c>
      <c r="Z41" s="51">
        <v>50.94</v>
      </c>
      <c r="AA41" s="51">
        <v>50.78</v>
      </c>
      <c r="AB41" s="51">
        <v>50.85</v>
      </c>
      <c r="AC41" s="51">
        <v>54.39</v>
      </c>
      <c r="AD41" s="51">
        <v>54.4</v>
      </c>
      <c r="AE41" s="51">
        <v>54.4</v>
      </c>
      <c r="AF41" s="72" t="s">
        <v>58</v>
      </c>
      <c r="AG41" s="73"/>
      <c r="AH41" s="74"/>
      <c r="AI41" s="51">
        <v>58.52</v>
      </c>
      <c r="AJ41" s="51">
        <v>58.98</v>
      </c>
      <c r="AK41" s="51">
        <v>58.76</v>
      </c>
      <c r="AL41" s="51">
        <v>61.14</v>
      </c>
      <c r="AM41" s="51">
        <v>62.28</v>
      </c>
      <c r="AN41" s="51">
        <v>61.75</v>
      </c>
      <c r="AO41" s="51">
        <v>67.39</v>
      </c>
      <c r="AP41" s="51">
        <v>68.72</v>
      </c>
      <c r="AQ41" s="51">
        <v>68.1</v>
      </c>
      <c r="AR41" s="72" t="s">
        <v>58</v>
      </c>
      <c r="AS41" s="73"/>
      <c r="AT41" s="74"/>
      <c r="AU41" s="72" t="s">
        <v>58</v>
      </c>
      <c r="AV41" s="73"/>
      <c r="AW41" s="74"/>
      <c r="AX41" s="72" t="s">
        <v>58</v>
      </c>
      <c r="AY41" s="73"/>
      <c r="AZ41" s="74"/>
      <c r="BA41" s="53"/>
      <c r="BB41" s="3"/>
    </row>
    <row r="42" spans="1:54" ht="14.25">
      <c r="A42" s="49" t="s">
        <v>16</v>
      </c>
      <c r="B42" s="50"/>
      <c r="C42" s="50"/>
      <c r="D42" s="50"/>
      <c r="E42" s="51">
        <v>22.58</v>
      </c>
      <c r="F42" s="51">
        <v>20.97</v>
      </c>
      <c r="G42" s="51">
        <v>21.73</v>
      </c>
      <c r="H42" s="51">
        <v>32.63</v>
      </c>
      <c r="I42" s="51">
        <v>31.34</v>
      </c>
      <c r="J42" s="51">
        <v>31.95</v>
      </c>
      <c r="K42" s="51">
        <v>41.65</v>
      </c>
      <c r="L42" s="51">
        <v>40.87</v>
      </c>
      <c r="M42" s="51">
        <v>41.24</v>
      </c>
      <c r="N42" s="51" t="s">
        <v>25</v>
      </c>
      <c r="O42" s="54"/>
      <c r="P42" s="54"/>
      <c r="Q42" s="51">
        <v>48.44</v>
      </c>
      <c r="R42" s="51">
        <v>48.1</v>
      </c>
      <c r="S42" s="51">
        <v>48.26</v>
      </c>
      <c r="T42" s="51">
        <v>53.34</v>
      </c>
      <c r="U42" s="51">
        <v>52.62</v>
      </c>
      <c r="V42" s="51">
        <v>52.96</v>
      </c>
      <c r="W42" s="51">
        <v>57.61</v>
      </c>
      <c r="X42" s="51">
        <v>56.76</v>
      </c>
      <c r="Y42" s="51">
        <v>57.16</v>
      </c>
      <c r="Z42" s="51">
        <v>61.54</v>
      </c>
      <c r="AA42" s="51">
        <v>60.84</v>
      </c>
      <c r="AB42" s="51">
        <v>61.17</v>
      </c>
      <c r="AC42" s="51">
        <v>65.83</v>
      </c>
      <c r="AD42" s="51">
        <v>66.08</v>
      </c>
      <c r="AE42" s="51">
        <v>65.96</v>
      </c>
      <c r="AF42" s="72" t="s">
        <v>58</v>
      </c>
      <c r="AG42" s="73"/>
      <c r="AH42" s="74"/>
      <c r="AI42" s="51">
        <v>69.39</v>
      </c>
      <c r="AJ42" s="51">
        <v>70.63</v>
      </c>
      <c r="AK42" s="51">
        <v>70.05</v>
      </c>
      <c r="AL42" s="51">
        <v>71.77</v>
      </c>
      <c r="AM42" s="51">
        <v>73.91</v>
      </c>
      <c r="AN42" s="51">
        <v>72.91</v>
      </c>
      <c r="AO42" s="51">
        <v>78.74</v>
      </c>
      <c r="AP42" s="51">
        <v>79.83</v>
      </c>
      <c r="AQ42" s="51">
        <v>79.32</v>
      </c>
      <c r="AR42" s="72" t="s">
        <v>58</v>
      </c>
      <c r="AS42" s="73"/>
      <c r="AT42" s="74"/>
      <c r="AU42" s="72" t="s">
        <v>58</v>
      </c>
      <c r="AV42" s="73"/>
      <c r="AW42" s="74"/>
      <c r="AX42" s="72" t="s">
        <v>58</v>
      </c>
      <c r="AY42" s="73"/>
      <c r="AZ42" s="74"/>
      <c r="BA42" s="53"/>
      <c r="BB42" s="3"/>
    </row>
    <row r="43" spans="1:54" ht="14.25">
      <c r="A43" s="49" t="s">
        <v>17</v>
      </c>
      <c r="B43" s="50"/>
      <c r="C43" s="50"/>
      <c r="D43" s="50"/>
      <c r="E43" s="51">
        <v>21.6</v>
      </c>
      <c r="F43" s="51">
        <v>19.6</v>
      </c>
      <c r="G43" s="51">
        <v>20.52</v>
      </c>
      <c r="H43" s="51">
        <v>35.1</v>
      </c>
      <c r="I43" s="51">
        <v>33.37</v>
      </c>
      <c r="J43" s="51">
        <v>34.16</v>
      </c>
      <c r="K43" s="51">
        <v>46.92</v>
      </c>
      <c r="L43" s="51">
        <v>46.2</v>
      </c>
      <c r="M43" s="51">
        <v>46.53</v>
      </c>
      <c r="N43" s="51" t="s">
        <v>25</v>
      </c>
      <c r="O43" s="54"/>
      <c r="P43" s="54"/>
      <c r="Q43" s="51" t="s">
        <v>25</v>
      </c>
      <c r="R43" s="54"/>
      <c r="S43" s="54"/>
      <c r="T43" s="51">
        <v>60.49</v>
      </c>
      <c r="U43" s="51">
        <v>61.12</v>
      </c>
      <c r="V43" s="51">
        <v>60.83</v>
      </c>
      <c r="W43" s="51">
        <v>67.71</v>
      </c>
      <c r="X43" s="51">
        <v>68.55</v>
      </c>
      <c r="Y43" s="51">
        <v>68.16</v>
      </c>
      <c r="Z43" s="51">
        <v>72.24</v>
      </c>
      <c r="AA43" s="51">
        <v>74.12</v>
      </c>
      <c r="AB43" s="51">
        <v>73.26</v>
      </c>
      <c r="AC43" s="51">
        <v>75.75</v>
      </c>
      <c r="AD43" s="51">
        <v>78.55</v>
      </c>
      <c r="AE43" s="51">
        <v>77.27</v>
      </c>
      <c r="AF43" s="72" t="s">
        <v>58</v>
      </c>
      <c r="AG43" s="73"/>
      <c r="AH43" s="74"/>
      <c r="AI43" s="51">
        <v>78.42</v>
      </c>
      <c r="AJ43" s="51">
        <v>81.67</v>
      </c>
      <c r="AK43" s="51">
        <v>80.18</v>
      </c>
      <c r="AL43" s="51">
        <v>82.45</v>
      </c>
      <c r="AM43" s="51">
        <v>85.86</v>
      </c>
      <c r="AN43" s="51">
        <v>84.26</v>
      </c>
      <c r="AO43" s="51">
        <v>85.07</v>
      </c>
      <c r="AP43" s="51">
        <v>87.23</v>
      </c>
      <c r="AQ43" s="51">
        <v>86.24</v>
      </c>
      <c r="AR43" s="72" t="s">
        <v>58</v>
      </c>
      <c r="AS43" s="73"/>
      <c r="AT43" s="74"/>
      <c r="AU43" s="72" t="s">
        <v>58</v>
      </c>
      <c r="AV43" s="73"/>
      <c r="AW43" s="74"/>
      <c r="AX43" s="72" t="s">
        <v>58</v>
      </c>
      <c r="AY43" s="73"/>
      <c r="AZ43" s="74"/>
      <c r="BA43" s="53"/>
      <c r="BB43" s="3"/>
    </row>
    <row r="44" spans="1:54" ht="14.25">
      <c r="A44" s="104" t="s">
        <v>64</v>
      </c>
      <c r="B44" s="103"/>
      <c r="C44" s="103"/>
      <c r="D44" s="103"/>
      <c r="E44" s="103"/>
      <c r="F44" s="103"/>
      <c r="G44" s="103"/>
      <c r="H44" s="103"/>
      <c r="I44" s="103"/>
      <c r="J44" s="103"/>
      <c r="K44" s="103"/>
      <c r="L44" s="103"/>
      <c r="M44" s="103"/>
      <c r="N44" s="105"/>
      <c r="O44" s="103"/>
      <c r="P44" s="103"/>
      <c r="Q44" s="103"/>
      <c r="R44" s="103"/>
      <c r="S44" s="103"/>
      <c r="T44" s="103"/>
      <c r="U44" s="103"/>
      <c r="V44" s="103"/>
      <c r="W44" s="103"/>
      <c r="X44" s="103"/>
      <c r="Y44" s="103"/>
      <c r="Z44" s="105"/>
      <c r="AA44" s="103"/>
      <c r="AB44" s="103"/>
      <c r="AC44" s="103"/>
      <c r="AD44" s="103"/>
      <c r="AE44" s="103"/>
      <c r="AF44" s="103"/>
      <c r="AG44" s="103"/>
      <c r="AH44" s="103"/>
      <c r="AI44" s="103"/>
      <c r="AJ44" s="103"/>
      <c r="AK44" s="103"/>
      <c r="AL44" s="103"/>
      <c r="AM44" s="103"/>
      <c r="AN44" s="103"/>
      <c r="AO44" s="105"/>
      <c r="AP44" s="103"/>
      <c r="AQ44" s="103"/>
      <c r="AR44" s="103"/>
      <c r="AS44" s="103"/>
      <c r="AT44" s="103"/>
      <c r="AU44" s="103"/>
      <c r="AV44" s="103"/>
      <c r="AW44" s="103"/>
      <c r="AX44" s="103"/>
      <c r="AY44" s="103"/>
      <c r="AZ44" s="103"/>
      <c r="BB44" s="3"/>
    </row>
    <row r="45" spans="1:54" ht="3" customHeight="1">
      <c r="A45" s="3"/>
      <c r="N45" s="3"/>
      <c r="Z45" s="3"/>
      <c r="AO45" s="3"/>
      <c r="BB45" s="3"/>
    </row>
    <row r="46" spans="1:53" ht="14.25">
      <c r="A46" s="2" t="s">
        <v>18</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row>
    <row r="47" spans="1:41" ht="14.25">
      <c r="A47" s="55"/>
      <c r="B47" s="56" t="s">
        <v>22</v>
      </c>
      <c r="C47" s="55"/>
      <c r="D47" s="55"/>
      <c r="N47" s="3"/>
      <c r="Z47" s="3"/>
      <c r="AO47" s="3"/>
    </row>
    <row r="48" spans="14:41" ht="2.25" customHeight="1">
      <c r="N48" s="3"/>
      <c r="Z48" s="3"/>
      <c r="AO48" s="3"/>
    </row>
    <row r="49" spans="1:41" ht="14.25">
      <c r="A49" s="2" t="s">
        <v>19</v>
      </c>
      <c r="N49" s="3"/>
      <c r="Z49" s="3"/>
      <c r="AO49" s="3"/>
    </row>
    <row r="50" ht="14.25">
      <c r="A50" s="1" t="s">
        <v>66</v>
      </c>
    </row>
    <row r="51" spans="14:41" ht="14.25">
      <c r="N51" s="3"/>
      <c r="Z51" s="3"/>
      <c r="AO51" s="3"/>
    </row>
    <row r="52" spans="14:41" ht="14.25">
      <c r="N52" s="3"/>
      <c r="Z52" s="3"/>
      <c r="AO52" s="3"/>
    </row>
    <row r="53" spans="14:41" ht="14.25">
      <c r="N53" s="3"/>
      <c r="Z53" s="3"/>
      <c r="AO53" s="3"/>
    </row>
    <row r="54" spans="14:41" ht="14.25">
      <c r="N54" s="3"/>
      <c r="Z54" s="3"/>
      <c r="AO54" s="3"/>
    </row>
    <row r="55" spans="14:41" ht="14.25">
      <c r="N55" s="3"/>
      <c r="Z55" s="3"/>
      <c r="AO55" s="3"/>
    </row>
    <row r="56" spans="14:41" ht="14.25">
      <c r="N56" s="3"/>
      <c r="Z56" s="3"/>
      <c r="AO56" s="3"/>
    </row>
    <row r="57" spans="14:41" ht="14.25">
      <c r="N57" s="3"/>
      <c r="Z57" s="3"/>
      <c r="AO57" s="3"/>
    </row>
    <row r="58" spans="14:41" ht="14.25">
      <c r="N58" s="3"/>
      <c r="Z58" s="3"/>
      <c r="AO58" s="3"/>
    </row>
    <row r="59" spans="14:41" ht="14.25">
      <c r="N59" s="3"/>
      <c r="Z59" s="3"/>
      <c r="AO59" s="3"/>
    </row>
    <row r="60" spans="14:41" ht="14.25">
      <c r="N60" s="3"/>
      <c r="Z60" s="3"/>
      <c r="AO60" s="3"/>
    </row>
    <row r="61" spans="14:41" ht="14.25">
      <c r="N61" s="3"/>
      <c r="Z61" s="3"/>
      <c r="AO61" s="3"/>
    </row>
    <row r="62" spans="14:41" ht="14.25">
      <c r="N62" s="3"/>
      <c r="Z62" s="3"/>
      <c r="AO62" s="3"/>
    </row>
    <row r="63" spans="14:41" ht="14.25">
      <c r="N63" s="3"/>
      <c r="Z63" s="3"/>
      <c r="AO63" s="3"/>
    </row>
    <row r="64" spans="14:41" ht="14.25">
      <c r="N64" s="3"/>
      <c r="Z64" s="3"/>
      <c r="AO64" s="3"/>
    </row>
    <row r="65" spans="14:41" ht="14.25">
      <c r="N65" s="3"/>
      <c r="Z65" s="3"/>
      <c r="AO65" s="3"/>
    </row>
    <row r="66" spans="14:41" ht="14.25">
      <c r="N66" s="3"/>
      <c r="Z66" s="3"/>
      <c r="AO66" s="3"/>
    </row>
    <row r="67" spans="14:41" ht="14.25">
      <c r="N67" s="3"/>
      <c r="Z67" s="3"/>
      <c r="AO67" s="3"/>
    </row>
    <row r="68" spans="14:41" ht="14.25">
      <c r="N68" s="3"/>
      <c r="Z68" s="3"/>
      <c r="AO68" s="3"/>
    </row>
    <row r="69" spans="14:41" ht="14.25">
      <c r="N69" s="3"/>
      <c r="Z69" s="3"/>
      <c r="AO69" s="3"/>
    </row>
    <row r="70" spans="14:41" ht="14.25">
      <c r="N70" s="3"/>
      <c r="Z70" s="3"/>
      <c r="AO70" s="3"/>
    </row>
    <row r="71" spans="14:41" ht="14.25">
      <c r="N71" s="3"/>
      <c r="Z71" s="3"/>
      <c r="AO71" s="3"/>
    </row>
    <row r="72" spans="14:41" ht="14.25">
      <c r="N72" s="3"/>
      <c r="Z72" s="3"/>
      <c r="AO72" s="3"/>
    </row>
    <row r="73" spans="14:41" ht="14.25">
      <c r="N73" s="3"/>
      <c r="Z73" s="3"/>
      <c r="AO73" s="3"/>
    </row>
    <row r="74" spans="14:41" ht="14.25">
      <c r="N74" s="3"/>
      <c r="Z74" s="3"/>
      <c r="AO74" s="3"/>
    </row>
    <row r="75" spans="14:41" ht="14.25">
      <c r="N75" s="3"/>
      <c r="Z75" s="3"/>
      <c r="AO75" s="3"/>
    </row>
    <row r="76" spans="14:41" ht="14.25">
      <c r="N76" s="3"/>
      <c r="Z76" s="3"/>
      <c r="AO76" s="3"/>
    </row>
    <row r="77" spans="14:41" ht="14.25">
      <c r="N77" s="3"/>
      <c r="Z77" s="3"/>
      <c r="AO77" s="3"/>
    </row>
    <row r="78" spans="14:41" ht="14.25">
      <c r="N78" s="3"/>
      <c r="Z78" s="3"/>
      <c r="AO78" s="3"/>
    </row>
    <row r="79" spans="14:41" ht="14.25">
      <c r="N79" s="3"/>
      <c r="Z79" s="3"/>
      <c r="AO79" s="3"/>
    </row>
    <row r="80" spans="14:41" ht="14.25">
      <c r="N80" s="3"/>
      <c r="Z80" s="3"/>
      <c r="AO80" s="3"/>
    </row>
    <row r="81" spans="14:41" ht="14.25">
      <c r="N81" s="3"/>
      <c r="Z81" s="3"/>
      <c r="AO81" s="3"/>
    </row>
    <row r="82" spans="14:41" ht="14.25">
      <c r="N82" s="3"/>
      <c r="Z82" s="3"/>
      <c r="AO82" s="3"/>
    </row>
    <row r="83" spans="14:41" ht="14.25">
      <c r="N83" s="3"/>
      <c r="Z83" s="3"/>
      <c r="AO83" s="3"/>
    </row>
    <row r="84" spans="14:41" ht="14.25">
      <c r="N84" s="3"/>
      <c r="Z84" s="3"/>
      <c r="AO84" s="3"/>
    </row>
    <row r="85" spans="14:41" ht="14.25">
      <c r="N85" s="3"/>
      <c r="Z85" s="3"/>
      <c r="AO85" s="3"/>
    </row>
    <row r="86" spans="14:41" ht="14.25">
      <c r="N86" s="3"/>
      <c r="Z86" s="3"/>
      <c r="AO86" s="3"/>
    </row>
    <row r="87" spans="14:41" ht="14.25">
      <c r="N87" s="3"/>
      <c r="Z87" s="3"/>
      <c r="AO87" s="3"/>
    </row>
    <row r="88" spans="14:41" ht="14.25">
      <c r="N88" s="3"/>
      <c r="Z88" s="3"/>
      <c r="AO88" s="3"/>
    </row>
    <row r="89" spans="14:41" ht="14.25">
      <c r="N89" s="3"/>
      <c r="Z89" s="3"/>
      <c r="AO89" s="3"/>
    </row>
    <row r="90" spans="14:41" ht="14.25">
      <c r="N90" s="3"/>
      <c r="Z90" s="3"/>
      <c r="AO90" s="3"/>
    </row>
    <row r="91" spans="14:41" ht="14.25">
      <c r="N91" s="3"/>
      <c r="Z91" s="3"/>
      <c r="AO91" s="3"/>
    </row>
    <row r="92" spans="14:41" ht="14.25">
      <c r="N92" s="3"/>
      <c r="Z92" s="3"/>
      <c r="AO92" s="3"/>
    </row>
    <row r="93" spans="14:41" ht="14.25">
      <c r="N93" s="3"/>
      <c r="Z93" s="3"/>
      <c r="AO93" s="3"/>
    </row>
    <row r="94" spans="14:41" ht="14.25">
      <c r="N94" s="3"/>
      <c r="Z94" s="3"/>
      <c r="AO94" s="3"/>
    </row>
    <row r="95" spans="14:41" ht="14.25">
      <c r="N95" s="3"/>
      <c r="Z95" s="3"/>
      <c r="AO95" s="3"/>
    </row>
    <row r="96" spans="14:41" ht="14.25">
      <c r="N96" s="3"/>
      <c r="Z96" s="3"/>
      <c r="AO96" s="3"/>
    </row>
    <row r="97" spans="14:41" ht="14.25">
      <c r="N97" s="3"/>
      <c r="Z97" s="3"/>
      <c r="AO97" s="3"/>
    </row>
    <row r="98" spans="14:41" ht="14.25">
      <c r="N98" s="3"/>
      <c r="Z98" s="3"/>
      <c r="AO98" s="3"/>
    </row>
  </sheetData>
  <mergeCells count="3">
    <mergeCell ref="B34:D34"/>
    <mergeCell ref="B35:D35"/>
    <mergeCell ref="B36:D36"/>
  </mergeCells>
  <printOptions/>
  <pageMargins left="0.984251968503937" right="0.9055118110236221" top="0.9055118110236221" bottom="0.9055118110236221" header="0" footer="0"/>
  <pageSetup horizontalDpi="600" verticalDpi="600" orientation="landscape" paperSize="9" scale="70" r:id="rId1"/>
  <colBreaks count="4" manualBreakCount="4">
    <brk id="16" max="49" man="1"/>
    <brk id="34" max="49" man="1"/>
    <brk id="54" max="49" man="1"/>
    <brk id="8192" max="0" man="1"/>
  </colBreaks>
</worksheet>
</file>

<file path=xl/worksheets/sheet10.xml><?xml version="1.0" encoding="utf-8"?>
<worksheet xmlns="http://schemas.openxmlformats.org/spreadsheetml/2006/main" xmlns:r="http://schemas.openxmlformats.org/officeDocument/2006/relationships">
  <dimension ref="A1:AK55"/>
  <sheetViews>
    <sheetView zoomScale="87" zoomScaleNormal="87" workbookViewId="0" topLeftCell="A1">
      <selection activeCell="C14" sqref="C14"/>
    </sheetView>
  </sheetViews>
  <sheetFormatPr defaultColWidth="8.88671875" defaultRowHeight="15"/>
  <cols>
    <col min="1" max="1" width="20.6640625" style="1" customWidth="1"/>
    <col min="2" max="16384" width="10.6640625" style="1" customWidth="1"/>
  </cols>
  <sheetData>
    <row r="1" ht="13.5" customHeight="1">
      <c r="A1" s="2" t="s">
        <v>43</v>
      </c>
    </row>
    <row r="2" spans="10:37" ht="13.5" customHeight="1">
      <c r="J2" s="5"/>
      <c r="M2" s="5"/>
      <c r="P2" s="5"/>
      <c r="S2" s="5"/>
      <c r="V2" s="5"/>
      <c r="Y2" s="5"/>
      <c r="AB2" s="5"/>
      <c r="AE2" s="5"/>
      <c r="AH2" s="5"/>
      <c r="AK2" s="5"/>
    </row>
    <row r="3" spans="1:8" ht="13.5" customHeight="1">
      <c r="A3" s="49" t="s">
        <v>0</v>
      </c>
      <c r="B3" s="6" t="str">
        <f>'１５'!B3</f>
        <v>当日有権者数（7月10日推計）</v>
      </c>
      <c r="C3" s="8"/>
      <c r="D3" s="8"/>
      <c r="E3" s="9"/>
      <c r="F3" s="7" t="s">
        <v>34</v>
      </c>
      <c r="G3" s="8"/>
      <c r="H3" s="11"/>
    </row>
    <row r="4" spans="1:8" ht="13.5" customHeight="1">
      <c r="A4" s="53"/>
      <c r="B4" s="13" t="s">
        <v>20</v>
      </c>
      <c r="C4" s="14" t="s">
        <v>23</v>
      </c>
      <c r="D4" s="14" t="s">
        <v>24</v>
      </c>
      <c r="E4" s="15" t="s">
        <v>20</v>
      </c>
      <c r="F4" s="14" t="s">
        <v>23</v>
      </c>
      <c r="G4" s="14" t="s">
        <v>24</v>
      </c>
      <c r="H4" s="11"/>
    </row>
    <row r="5" spans="1:8" ht="13.5" customHeight="1">
      <c r="A5" s="57" t="str">
        <f>'１５'!A5</f>
        <v>  鳥取市第5投票区</v>
      </c>
      <c r="B5" s="17"/>
      <c r="C5" s="18"/>
      <c r="D5" s="19"/>
      <c r="E5" s="20"/>
      <c r="F5" s="18"/>
      <c r="G5" s="19"/>
      <c r="H5" s="11"/>
    </row>
    <row r="6" spans="1:8" ht="13.5" customHeight="1">
      <c r="A6" s="58" t="str">
        <f>'１５'!A6</f>
        <v>  （鳥取市立西中学校）</v>
      </c>
      <c r="B6" s="22">
        <f>'１５'!B6</f>
        <v>1755</v>
      </c>
      <c r="C6" s="23">
        <f>'１５'!C6</f>
        <v>2083</v>
      </c>
      <c r="D6" s="24">
        <f>B6+C6</f>
        <v>3838</v>
      </c>
      <c r="E6" s="25">
        <v>710</v>
      </c>
      <c r="F6" s="23">
        <v>830</v>
      </c>
      <c r="G6" s="24">
        <f>E6+F6</f>
        <v>1540</v>
      </c>
      <c r="H6" s="11"/>
    </row>
    <row r="7" spans="1:8" ht="13.5" customHeight="1">
      <c r="A7" s="49" t="str">
        <f>'１５'!A7</f>
        <v>  米子市第4投票区</v>
      </c>
      <c r="B7" s="59">
        <f>'１５'!B7</f>
      </c>
      <c r="C7" s="32"/>
      <c r="D7" s="28"/>
      <c r="E7" s="29"/>
      <c r="F7" s="27"/>
      <c r="G7" s="60"/>
      <c r="H7" s="11"/>
    </row>
    <row r="8" spans="1:8" ht="13.5" customHeight="1">
      <c r="A8" s="58" t="str">
        <f>'１５'!A8</f>
        <v>  （米子市明道公民館）</v>
      </c>
      <c r="B8" s="22">
        <f>'１５'!B8</f>
        <v>999</v>
      </c>
      <c r="C8" s="23">
        <f>'１５'!C8</f>
        <v>1250</v>
      </c>
      <c r="D8" s="24">
        <f>B8+C8</f>
        <v>2249</v>
      </c>
      <c r="E8" s="25">
        <v>424</v>
      </c>
      <c r="F8" s="23">
        <v>505</v>
      </c>
      <c r="G8" s="24">
        <f>E8+F8</f>
        <v>929</v>
      </c>
      <c r="H8" s="11"/>
    </row>
    <row r="9" spans="1:8" ht="13.5" customHeight="1">
      <c r="A9" s="49" t="str">
        <f>'１５'!A9</f>
        <v>岩美町浦富第3投票区</v>
      </c>
      <c r="B9" s="59">
        <f>'１５'!B9</f>
      </c>
      <c r="C9" s="32"/>
      <c r="D9" s="28"/>
      <c r="E9" s="29"/>
      <c r="F9" s="27"/>
      <c r="G9" s="60"/>
      <c r="H9" s="11"/>
    </row>
    <row r="10" spans="1:8" ht="13.5" customHeight="1">
      <c r="A10" s="58" t="str">
        <f>'１５'!A10</f>
        <v>　（岩美町中央公民館）</v>
      </c>
      <c r="B10" s="22">
        <f>'１５'!B10</f>
        <v>505</v>
      </c>
      <c r="C10" s="23">
        <f>'１５'!C10</f>
        <v>519</v>
      </c>
      <c r="D10" s="24">
        <f>B10+C10</f>
        <v>1024</v>
      </c>
      <c r="E10" s="25">
        <v>183</v>
      </c>
      <c r="F10" s="23">
        <v>183</v>
      </c>
      <c r="G10" s="24">
        <f>E10+F10</f>
        <v>366</v>
      </c>
      <c r="H10" s="11"/>
    </row>
    <row r="11" spans="1:8" ht="13.5" customHeight="1">
      <c r="A11" s="49" t="str">
        <f>'１５'!A11</f>
        <v>河原町曳田投票区</v>
      </c>
      <c r="B11" s="59"/>
      <c r="C11" s="32"/>
      <c r="D11" s="28"/>
      <c r="E11" s="29"/>
      <c r="F11" s="27"/>
      <c r="G11" s="60"/>
      <c r="H11" s="11"/>
    </row>
    <row r="12" spans="1:8" ht="13.5" customHeight="1">
      <c r="A12" s="58" t="str">
        <f>'１５'!A12</f>
        <v>　（八上保育所）</v>
      </c>
      <c r="B12" s="22">
        <f>'１５'!B12</f>
        <v>288</v>
      </c>
      <c r="C12" s="23">
        <f>'１５'!C12</f>
        <v>327</v>
      </c>
      <c r="D12" s="24">
        <f>B12+C12</f>
        <v>615</v>
      </c>
      <c r="E12" s="25">
        <v>137</v>
      </c>
      <c r="F12" s="23">
        <v>154</v>
      </c>
      <c r="G12" s="24">
        <f>E12+F12</f>
        <v>291</v>
      </c>
      <c r="H12" s="11"/>
    </row>
    <row r="13" spans="1:8" ht="13.5" customHeight="1">
      <c r="A13" s="49" t="str">
        <f>'１５'!A13</f>
        <v>  八東町第10投票区</v>
      </c>
      <c r="B13" s="59"/>
      <c r="C13" s="32"/>
      <c r="D13" s="28"/>
      <c r="E13" s="29"/>
      <c r="F13" s="27"/>
      <c r="G13" s="60"/>
      <c r="H13" s="11"/>
    </row>
    <row r="14" spans="1:8" ht="13.5" customHeight="1">
      <c r="A14" s="58" t="str">
        <f>'１５'!A14</f>
        <v>  （北山公民館）</v>
      </c>
      <c r="B14" s="22">
        <f>'１５'!B14</f>
        <v>394</v>
      </c>
      <c r="C14" s="23">
        <f>'１５'!C14</f>
        <v>427</v>
      </c>
      <c r="D14" s="24">
        <f>B14+C14</f>
        <v>821</v>
      </c>
      <c r="E14" s="25">
        <v>170</v>
      </c>
      <c r="F14" s="23">
        <v>197</v>
      </c>
      <c r="G14" s="24">
        <f>E14+F14</f>
        <v>367</v>
      </c>
      <c r="H14" s="11"/>
    </row>
    <row r="15" spans="1:8" ht="13.5" customHeight="1">
      <c r="A15" s="49" t="str">
        <f>'１５'!A15</f>
        <v>  鹿野町第1投票区</v>
      </c>
      <c r="B15" s="59"/>
      <c r="C15" s="32"/>
      <c r="D15" s="28"/>
      <c r="E15" s="29"/>
      <c r="F15" s="27"/>
      <c r="G15" s="60"/>
      <c r="H15" s="11"/>
    </row>
    <row r="16" spans="1:8" ht="13.5" customHeight="1">
      <c r="A16" s="58" t="str">
        <f>'１５'!A16</f>
        <v>  （旧鹿野小学校）</v>
      </c>
      <c r="B16" s="22">
        <f>'１５'!B16</f>
        <v>650</v>
      </c>
      <c r="C16" s="23">
        <f>'１５'!C16</f>
        <v>755</v>
      </c>
      <c r="D16" s="24">
        <f>B16+C16</f>
        <v>1405</v>
      </c>
      <c r="E16" s="25">
        <v>317</v>
      </c>
      <c r="F16" s="23">
        <v>362</v>
      </c>
      <c r="G16" s="24">
        <f>E16+F16</f>
        <v>679</v>
      </c>
      <c r="H16" s="11"/>
    </row>
    <row r="17" spans="1:8" ht="15">
      <c r="A17" s="49" t="str">
        <f>'１５'!A17</f>
        <v>  大栄町第17投票区</v>
      </c>
      <c r="B17" s="59"/>
      <c r="C17" s="32"/>
      <c r="D17" s="28"/>
      <c r="E17" s="29"/>
      <c r="F17" s="27"/>
      <c r="G17" s="60"/>
      <c r="H17" s="11"/>
    </row>
    <row r="18" spans="1:8" ht="15">
      <c r="A18" s="58" t="str">
        <f>'１５'!A18</f>
        <v>  （大谷公民館）</v>
      </c>
      <c r="B18" s="22">
        <f>'１５'!B18</f>
        <v>385</v>
      </c>
      <c r="C18" s="23">
        <f>'１５'!C18</f>
        <v>437</v>
      </c>
      <c r="D18" s="24">
        <f>B18+C18</f>
        <v>822</v>
      </c>
      <c r="E18" s="25">
        <v>175</v>
      </c>
      <c r="F18" s="23">
        <v>206</v>
      </c>
      <c r="G18" s="24">
        <f>E18+F18</f>
        <v>381</v>
      </c>
      <c r="H18" s="11"/>
    </row>
    <row r="19" spans="1:8" ht="15">
      <c r="A19" s="49" t="str">
        <f>'１５'!A19</f>
        <v>  赤碕町第2投票区</v>
      </c>
      <c r="B19" s="59"/>
      <c r="C19" s="32"/>
      <c r="D19" s="28"/>
      <c r="E19" s="29"/>
      <c r="F19" s="27"/>
      <c r="G19" s="60"/>
      <c r="H19" s="11"/>
    </row>
    <row r="20" spans="1:8" ht="15">
      <c r="A20" s="58" t="str">
        <f>'１５'!A20</f>
        <v>  （赤碕地区公民館）</v>
      </c>
      <c r="B20" s="22">
        <f>'１５'!B20</f>
        <v>400</v>
      </c>
      <c r="C20" s="23">
        <f>'１５'!C20</f>
        <v>474</v>
      </c>
      <c r="D20" s="24">
        <f>B20+C20</f>
        <v>874</v>
      </c>
      <c r="E20" s="25">
        <v>198</v>
      </c>
      <c r="F20" s="23">
        <v>255</v>
      </c>
      <c r="G20" s="24">
        <f>E20+F20</f>
        <v>453</v>
      </c>
      <c r="H20" s="11"/>
    </row>
    <row r="21" spans="1:8" ht="15">
      <c r="A21" s="49" t="str">
        <f>'１５'!A21</f>
        <v>  岸本町第4投票区</v>
      </c>
      <c r="B21" s="59"/>
      <c r="C21" s="32"/>
      <c r="D21" s="28"/>
      <c r="E21" s="29"/>
      <c r="F21" s="27"/>
      <c r="G21" s="60"/>
      <c r="H21" s="11"/>
    </row>
    <row r="22" spans="1:8" ht="15">
      <c r="A22" s="58" t="str">
        <f>'１５'!A22</f>
        <v>  （岸本町中央公民館）</v>
      </c>
      <c r="B22" s="22">
        <f>'１５'!B22</f>
        <v>728</v>
      </c>
      <c r="C22" s="23">
        <f>'１５'!C22</f>
        <v>783</v>
      </c>
      <c r="D22" s="24">
        <f>B22+C22</f>
        <v>1511</v>
      </c>
      <c r="E22" s="25">
        <v>327</v>
      </c>
      <c r="F22" s="23">
        <v>376</v>
      </c>
      <c r="G22" s="24">
        <f>E22+F22</f>
        <v>703</v>
      </c>
      <c r="H22" s="11"/>
    </row>
    <row r="23" spans="1:8" ht="15">
      <c r="A23" s="49" t="str">
        <f>'１５'!A23</f>
        <v>  名和町第9投票区</v>
      </c>
      <c r="B23" s="59"/>
      <c r="C23" s="32"/>
      <c r="D23" s="28"/>
      <c r="E23" s="29"/>
      <c r="F23" s="27"/>
      <c r="G23" s="60"/>
      <c r="H23" s="11"/>
    </row>
    <row r="24" spans="1:8" ht="15">
      <c r="A24" s="58" t="str">
        <f>'１５'!A24</f>
        <v> （名和町漁村センター）</v>
      </c>
      <c r="B24" s="22">
        <f>'１５'!B24</f>
        <v>371</v>
      </c>
      <c r="C24" s="23">
        <f>'１５'!C24</f>
        <v>467</v>
      </c>
      <c r="D24" s="24">
        <f>B24+C24</f>
        <v>838</v>
      </c>
      <c r="E24" s="25">
        <v>178</v>
      </c>
      <c r="F24" s="23">
        <v>186</v>
      </c>
      <c r="G24" s="24">
        <f>E24+F24</f>
        <v>364</v>
      </c>
      <c r="H24" s="11"/>
    </row>
    <row r="25" spans="1:8" ht="15">
      <c r="A25" s="50"/>
      <c r="B25" s="30"/>
      <c r="C25" s="28"/>
      <c r="D25" s="28"/>
      <c r="E25" s="34"/>
      <c r="F25" s="28"/>
      <c r="G25" s="60"/>
      <c r="H25" s="11"/>
    </row>
    <row r="26" spans="1:8" ht="15">
      <c r="A26" s="58" t="s">
        <v>11</v>
      </c>
      <c r="B26" s="35">
        <f>SUM(B6:B24)</f>
        <v>6475</v>
      </c>
      <c r="C26" s="24">
        <f>SUM(C6:C24)</f>
        <v>7522</v>
      </c>
      <c r="D26" s="24">
        <f>SUM(B26:C26)</f>
        <v>13997</v>
      </c>
      <c r="E26" s="36">
        <f>SUM(E6:E24)</f>
        <v>2819</v>
      </c>
      <c r="F26" s="24">
        <f>SUM(F6:F24)</f>
        <v>3254</v>
      </c>
      <c r="G26" s="24">
        <f>E26+F26</f>
        <v>6073</v>
      </c>
      <c r="H26" s="11"/>
    </row>
    <row r="27" spans="1:8" ht="15">
      <c r="A27" s="53"/>
      <c r="B27" s="37"/>
      <c r="C27" s="38"/>
      <c r="D27" s="38"/>
      <c r="E27" s="39"/>
      <c r="F27" s="38"/>
      <c r="G27" s="38"/>
      <c r="H27" s="11"/>
    </row>
    <row r="28" spans="1:8" ht="15">
      <c r="A28" s="50"/>
      <c r="B28" s="30"/>
      <c r="C28" s="28"/>
      <c r="D28" s="28"/>
      <c r="E28" s="34"/>
      <c r="F28" s="28"/>
      <c r="G28" s="28"/>
      <c r="H28" s="11"/>
    </row>
    <row r="29" spans="1:8" ht="15">
      <c r="A29" s="58" t="s">
        <v>62</v>
      </c>
      <c r="B29" s="40"/>
      <c r="C29" s="41"/>
      <c r="D29" s="41"/>
      <c r="E29" s="42">
        <f>ROUND(E26/'推定率'!$B$26*100,2)</f>
        <v>43.54</v>
      </c>
      <c r="F29" s="43">
        <f>ROUND(F26/'推定率'!$C$26*100,2)</f>
        <v>43.26</v>
      </c>
      <c r="G29" s="43">
        <f>ROUND(+G32/'推定率'!$D$32*100,2)</f>
        <v>43.39</v>
      </c>
      <c r="H29" s="11"/>
    </row>
    <row r="30" spans="1:8" ht="15">
      <c r="A30" s="53"/>
      <c r="B30" s="37"/>
      <c r="C30" s="38"/>
      <c r="D30" s="38"/>
      <c r="E30" s="39"/>
      <c r="F30" s="38"/>
      <c r="G30" s="38"/>
      <c r="H30" s="11"/>
    </row>
    <row r="31" spans="1:8" ht="15">
      <c r="A31" s="50"/>
      <c r="B31" s="44" t="s">
        <v>21</v>
      </c>
      <c r="C31" s="45"/>
      <c r="D31" s="45"/>
      <c r="E31" s="34"/>
      <c r="F31" s="28"/>
      <c r="G31" s="28"/>
      <c r="H31" s="11"/>
    </row>
    <row r="32" spans="1:8" ht="15">
      <c r="A32" s="61" t="s">
        <v>12</v>
      </c>
      <c r="B32" s="35">
        <f>'推定率'!B32</f>
        <v>232087</v>
      </c>
      <c r="C32" s="24">
        <f>'推定率'!C32</f>
        <v>260360</v>
      </c>
      <c r="D32" s="24">
        <f>B32+C32</f>
        <v>492447</v>
      </c>
      <c r="E32" s="36">
        <f>ROUND(+'推定率'!$B$32*E29/100,0)</f>
        <v>101051</v>
      </c>
      <c r="F32" s="24">
        <f>ROUND(+'推定率'!$C$32*F29/100,0)</f>
        <v>112632</v>
      </c>
      <c r="G32" s="24">
        <f>E32+F32</f>
        <v>213683</v>
      </c>
      <c r="H32" s="11"/>
    </row>
    <row r="33" spans="1:8" ht="15">
      <c r="A33" s="53"/>
      <c r="B33" s="37"/>
      <c r="C33" s="38"/>
      <c r="D33" s="38"/>
      <c r="E33" s="39"/>
      <c r="F33" s="38"/>
      <c r="G33" s="38"/>
      <c r="H33" s="11"/>
    </row>
    <row r="34" spans="1:7" ht="15">
      <c r="A34" s="8"/>
      <c r="B34" s="8"/>
      <c r="C34" s="8"/>
      <c r="D34" s="8"/>
      <c r="E34" s="8"/>
      <c r="F34" s="8"/>
      <c r="G34" s="47"/>
    </row>
    <row r="35" ht="15"/>
    <row r="36" spans="1:8" ht="15">
      <c r="A36" s="49" t="s">
        <v>57</v>
      </c>
      <c r="B36" s="50"/>
      <c r="C36" s="50"/>
      <c r="D36" s="50"/>
      <c r="E36" s="51">
        <f>'推定率'!AC38</f>
        <v>46.09</v>
      </c>
      <c r="F36" s="51">
        <f>'推定率'!AD38</f>
        <v>45.7</v>
      </c>
      <c r="G36" s="51">
        <f>'推定率'!AE38</f>
        <v>45.88</v>
      </c>
      <c r="H36" s="53"/>
    </row>
    <row r="37" spans="1:8" ht="15">
      <c r="A37" s="49" t="s">
        <v>13</v>
      </c>
      <c r="B37" s="50"/>
      <c r="C37" s="50"/>
      <c r="D37" s="50"/>
      <c r="E37" s="51">
        <f>'推定率'!AC39</f>
        <v>51.91</v>
      </c>
      <c r="F37" s="51">
        <f>'推定率'!AD39</f>
        <v>52.6</v>
      </c>
      <c r="G37" s="51">
        <f>'推定率'!AE39</f>
        <v>52.28</v>
      </c>
      <c r="H37" s="53"/>
    </row>
    <row r="38" spans="1:8" ht="15">
      <c r="A38" s="49" t="s">
        <v>14</v>
      </c>
      <c r="B38" s="50"/>
      <c r="C38" s="50"/>
      <c r="D38" s="50"/>
      <c r="E38" s="51">
        <f>'推定率'!AC40</f>
        <v>56.97</v>
      </c>
      <c r="F38" s="51">
        <f>'推定率'!AD40</f>
        <v>57.31</v>
      </c>
      <c r="G38" s="51">
        <f>'推定率'!AE40</f>
        <v>57.15</v>
      </c>
      <c r="H38" s="53"/>
    </row>
    <row r="39" spans="1:8" ht="15">
      <c r="A39" s="49" t="s">
        <v>15</v>
      </c>
      <c r="B39" s="50"/>
      <c r="C39" s="50"/>
      <c r="D39" s="50"/>
      <c r="E39" s="51">
        <f>'推定率'!AC41</f>
        <v>54.39</v>
      </c>
      <c r="F39" s="51">
        <f>'推定率'!AD41</f>
        <v>54.4</v>
      </c>
      <c r="G39" s="51">
        <f>'推定率'!AE41</f>
        <v>54.4</v>
      </c>
      <c r="H39" s="53"/>
    </row>
    <row r="40" spans="1:8" ht="15">
      <c r="A40" s="49" t="s">
        <v>16</v>
      </c>
      <c r="B40" s="50"/>
      <c r="C40" s="50"/>
      <c r="D40" s="50"/>
      <c r="E40" s="51">
        <f>'推定率'!AC42</f>
        <v>65.83</v>
      </c>
      <c r="F40" s="51">
        <f>'推定率'!AD42</f>
        <v>66.08</v>
      </c>
      <c r="G40" s="51">
        <f>'推定率'!AE42</f>
        <v>65.96</v>
      </c>
      <c r="H40" s="53"/>
    </row>
    <row r="41" spans="1:8" ht="15">
      <c r="A41" s="49" t="s">
        <v>17</v>
      </c>
      <c r="B41" s="50"/>
      <c r="C41" s="50"/>
      <c r="D41" s="50"/>
      <c r="E41" s="51">
        <f>'推定率'!AC43</f>
        <v>75.75</v>
      </c>
      <c r="F41" s="51">
        <f>'推定率'!AD43</f>
        <v>78.55</v>
      </c>
      <c r="G41" s="51">
        <f>'推定率'!AE43</f>
        <v>77.27</v>
      </c>
      <c r="H41" s="53"/>
    </row>
    <row r="42" spans="1:7" ht="15">
      <c r="A42" s="8"/>
      <c r="B42" s="8"/>
      <c r="C42" s="8"/>
      <c r="D42" s="8"/>
      <c r="E42" s="8"/>
      <c r="F42" s="8"/>
      <c r="G42" s="8"/>
    </row>
    <row r="43" ht="14.25">
      <c r="A43" s="2" t="s">
        <v>64</v>
      </c>
    </row>
    <row r="44" ht="15"/>
    <row r="45" ht="15">
      <c r="A45" s="2" t="s">
        <v>18</v>
      </c>
    </row>
    <row r="46" spans="1:5" ht="15">
      <c r="A46" s="55"/>
      <c r="B46" s="56" t="s">
        <v>22</v>
      </c>
      <c r="C46" s="55"/>
      <c r="D46" s="55"/>
      <c r="E46" s="55"/>
    </row>
    <row r="47" ht="15"/>
    <row r="48" ht="15">
      <c r="A48" s="2" t="s">
        <v>19</v>
      </c>
    </row>
    <row r="50" ht="14.25">
      <c r="A50" s="1" t="s">
        <v>66</v>
      </c>
    </row>
    <row r="53" spans="1:7" ht="14.25">
      <c r="A53" s="83"/>
      <c r="B53" s="86" t="s">
        <v>65</v>
      </c>
      <c r="C53" s="113" t="s">
        <v>61</v>
      </c>
      <c r="D53" s="113"/>
      <c r="E53" s="106">
        <f>'推定率'!E34</f>
        <v>15426</v>
      </c>
      <c r="F53" s="106">
        <f>'推定率'!F34</f>
        <v>17612</v>
      </c>
      <c r="G53" s="90">
        <f>SUM(E53:F53)</f>
        <v>33038</v>
      </c>
    </row>
    <row r="54" spans="1:8" ht="14.25">
      <c r="A54" s="83"/>
      <c r="B54" s="83"/>
      <c r="C54" s="114" t="s">
        <v>63</v>
      </c>
      <c r="D54" s="114"/>
      <c r="E54" s="107">
        <f>+E55/B32*100</f>
        <v>50.18678340449918</v>
      </c>
      <c r="F54" s="107">
        <f>+F55/C32*100</f>
        <v>50.02458134890152</v>
      </c>
      <c r="G54" s="107">
        <f>+G55/D32*100</f>
        <v>50.10102610027069</v>
      </c>
      <c r="H54" s="85"/>
    </row>
    <row r="55" spans="1:8" ht="14.25">
      <c r="A55" s="83"/>
      <c r="B55" s="83"/>
      <c r="C55" s="113" t="s">
        <v>67</v>
      </c>
      <c r="D55" s="113"/>
      <c r="E55" s="96">
        <f>+E32+E53</f>
        <v>116477</v>
      </c>
      <c r="F55" s="96">
        <f>+F32+F53</f>
        <v>130244</v>
      </c>
      <c r="G55" s="96">
        <f>+G32+G53</f>
        <v>246721</v>
      </c>
      <c r="H55" s="85"/>
    </row>
  </sheetData>
  <mergeCells count="3">
    <mergeCell ref="C53:D53"/>
    <mergeCell ref="C54:D54"/>
    <mergeCell ref="C55:D55"/>
  </mergeCells>
  <printOptions/>
  <pageMargins left="0.59" right="0.5" top="0.5118055555555555" bottom="0.5" header="0" footer="0"/>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IV55"/>
  <sheetViews>
    <sheetView workbookViewId="0" topLeftCell="A1">
      <selection activeCell="F25" sqref="F25"/>
    </sheetView>
  </sheetViews>
  <sheetFormatPr defaultColWidth="8.88671875" defaultRowHeight="15"/>
  <cols>
    <col min="1" max="1" width="20.6640625" style="1" customWidth="1"/>
    <col min="2" max="16384" width="10.6640625" style="1" customWidth="1"/>
  </cols>
  <sheetData>
    <row r="1" spans="1:256" ht="13.5" customHeight="1">
      <c r="A1" s="2" t="s">
        <v>43</v>
      </c>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0:256" ht="13.5" customHeight="1">
      <c r="J2" s="5"/>
      <c r="M2" s="5"/>
      <c r="P2" s="5"/>
      <c r="S2" s="5"/>
      <c r="V2" s="5"/>
      <c r="Y2" s="5"/>
      <c r="AB2" s="5"/>
      <c r="AE2" s="5"/>
      <c r="AH2" s="5"/>
      <c r="AK2" s="5"/>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3.5" customHeight="1">
      <c r="A3" s="49" t="s">
        <v>0</v>
      </c>
      <c r="B3" s="6" t="str">
        <f>'１５'!B3</f>
        <v>当日有権者数（7月10日推計）</v>
      </c>
      <c r="C3" s="8"/>
      <c r="D3" s="8"/>
      <c r="E3" s="9"/>
      <c r="F3" s="67" t="s">
        <v>56</v>
      </c>
      <c r="G3" s="8"/>
      <c r="H3" s="11"/>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3.5" customHeight="1" thickBot="1">
      <c r="A4" s="53"/>
      <c r="B4" s="13" t="s">
        <v>20</v>
      </c>
      <c r="C4" s="14" t="s">
        <v>23</v>
      </c>
      <c r="D4" s="14" t="s">
        <v>24</v>
      </c>
      <c r="E4" s="15" t="s">
        <v>20</v>
      </c>
      <c r="F4" s="14" t="s">
        <v>23</v>
      </c>
      <c r="G4" s="14" t="s">
        <v>24</v>
      </c>
      <c r="H4" s="11"/>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3.5" customHeight="1">
      <c r="A5" s="57" t="str">
        <f>'１５'!A5</f>
        <v>  鳥取市第5投票区</v>
      </c>
      <c r="B5" s="17"/>
      <c r="C5" s="18"/>
      <c r="D5" s="19"/>
      <c r="E5" s="20"/>
      <c r="F5" s="18"/>
      <c r="G5" s="19"/>
      <c r="H5" s="11"/>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3.5" customHeight="1">
      <c r="A6" s="58" t="str">
        <f>'１５'!A6</f>
        <v>  （鳥取市立西中学校）</v>
      </c>
      <c r="B6" s="22">
        <f>'１５'!B6</f>
        <v>1755</v>
      </c>
      <c r="C6" s="23">
        <f>'１５'!C6</f>
        <v>2083</v>
      </c>
      <c r="D6" s="24">
        <f>B6+C6</f>
        <v>3838</v>
      </c>
      <c r="E6" s="25">
        <v>730</v>
      </c>
      <c r="F6" s="23">
        <v>860</v>
      </c>
      <c r="G6" s="24">
        <f>E6+F6</f>
        <v>1590</v>
      </c>
      <c r="H6" s="11"/>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3.5" customHeight="1">
      <c r="A7" s="49" t="str">
        <f>'１５'!A7</f>
        <v>  米子市第4投票区</v>
      </c>
      <c r="B7" s="59">
        <f>'１５'!B7</f>
      </c>
      <c r="C7" s="32"/>
      <c r="D7" s="28"/>
      <c r="E7" s="29"/>
      <c r="F7" s="27"/>
      <c r="G7" s="60"/>
      <c r="H7" s="11"/>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3.5" customHeight="1">
      <c r="A8" s="58" t="str">
        <f>'１５'!A8</f>
        <v>  （米子市明道公民館）</v>
      </c>
      <c r="B8" s="22">
        <f>'１５'!B8</f>
        <v>999</v>
      </c>
      <c r="C8" s="23">
        <f>'１５'!C8</f>
        <v>1250</v>
      </c>
      <c r="D8" s="24">
        <f>B8+C8</f>
        <v>2249</v>
      </c>
      <c r="E8" s="25">
        <v>445</v>
      </c>
      <c r="F8" s="23">
        <v>533</v>
      </c>
      <c r="G8" s="24">
        <f>E8+F8</f>
        <v>978</v>
      </c>
      <c r="H8" s="11"/>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3.5" customHeight="1">
      <c r="A9" s="49" t="str">
        <f>'１５'!A9</f>
        <v>岩美町浦富第3投票区</v>
      </c>
      <c r="B9" s="59">
        <f>'１５'!B9</f>
      </c>
      <c r="C9" s="32"/>
      <c r="D9" s="28"/>
      <c r="E9" s="29"/>
      <c r="F9" s="27"/>
      <c r="G9" s="60"/>
      <c r="H9" s="11"/>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ustomHeight="1">
      <c r="A10" s="58" t="str">
        <f>'１５'!A10</f>
        <v>　（岩美町中央公民館）</v>
      </c>
      <c r="B10" s="22">
        <f>'１５'!B10</f>
        <v>505</v>
      </c>
      <c r="C10" s="23">
        <f>'１５'!C10</f>
        <v>519</v>
      </c>
      <c r="D10" s="24">
        <f>B10+C10</f>
        <v>1024</v>
      </c>
      <c r="E10" s="25">
        <v>192</v>
      </c>
      <c r="F10" s="23">
        <v>188</v>
      </c>
      <c r="G10" s="24">
        <f>E10+F10</f>
        <v>380</v>
      </c>
      <c r="H10" s="11"/>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3.5" customHeight="1">
      <c r="A11" s="49" t="str">
        <f>'１５'!A11</f>
        <v>河原町曳田投票区</v>
      </c>
      <c r="B11" s="59"/>
      <c r="C11" s="32"/>
      <c r="D11" s="28"/>
      <c r="E11" s="29"/>
      <c r="F11" s="27"/>
      <c r="G11" s="60"/>
      <c r="H11" s="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ustomHeight="1">
      <c r="A12" s="58" t="str">
        <f>'１５'!A12</f>
        <v>　（八上保育所）</v>
      </c>
      <c r="B12" s="22">
        <f>'１５'!B12</f>
        <v>288</v>
      </c>
      <c r="C12" s="23">
        <f>'１５'!C12</f>
        <v>327</v>
      </c>
      <c r="D12" s="24">
        <f>B12+C12</f>
        <v>615</v>
      </c>
      <c r="E12" s="25">
        <v>143</v>
      </c>
      <c r="F12" s="23">
        <v>159</v>
      </c>
      <c r="G12" s="24">
        <f>E12+F12</f>
        <v>302</v>
      </c>
      <c r="H12" s="11"/>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3.5" customHeight="1">
      <c r="A13" s="49" t="str">
        <f>'１５'!A13</f>
        <v>  八東町第10投票区</v>
      </c>
      <c r="B13" s="59"/>
      <c r="C13" s="32"/>
      <c r="D13" s="28"/>
      <c r="E13" s="29"/>
      <c r="F13" s="27"/>
      <c r="G13" s="60"/>
      <c r="H13" s="11"/>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5" customHeight="1">
      <c r="A14" s="58" t="str">
        <f>'１５'!A14</f>
        <v>  （北山公民館）</v>
      </c>
      <c r="B14" s="22">
        <f>'１５'!B14</f>
        <v>394</v>
      </c>
      <c r="C14" s="23">
        <f>'１５'!C14</f>
        <v>427</v>
      </c>
      <c r="D14" s="24">
        <f>B14+C14</f>
        <v>821</v>
      </c>
      <c r="E14" s="25">
        <v>175</v>
      </c>
      <c r="F14" s="23">
        <v>201</v>
      </c>
      <c r="G14" s="24">
        <f>E14+F14</f>
        <v>376</v>
      </c>
      <c r="H14" s="11"/>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3.5" customHeight="1">
      <c r="A15" s="49" t="str">
        <f>'１５'!A15</f>
        <v>  鹿野町第1投票区</v>
      </c>
      <c r="B15" s="59"/>
      <c r="C15" s="32"/>
      <c r="D15" s="28"/>
      <c r="E15" s="29"/>
      <c r="F15" s="27"/>
      <c r="G15" s="60"/>
      <c r="H15" s="11"/>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3.5" customHeight="1">
      <c r="A16" s="58" t="str">
        <f>'１５'!A16</f>
        <v>  （旧鹿野小学校）</v>
      </c>
      <c r="B16" s="22">
        <f>'１５'!B16</f>
        <v>650</v>
      </c>
      <c r="C16" s="23">
        <f>'１５'!C16</f>
        <v>755</v>
      </c>
      <c r="D16" s="24">
        <f>B16+C16</f>
        <v>1405</v>
      </c>
      <c r="E16" s="25">
        <v>329</v>
      </c>
      <c r="F16" s="23">
        <v>377</v>
      </c>
      <c r="G16" s="24">
        <f>E16+F16</f>
        <v>706</v>
      </c>
      <c r="H16" s="11"/>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c r="A17" s="49" t="str">
        <f>'１５'!A17</f>
        <v>  大栄町第17投票区</v>
      </c>
      <c r="B17" s="59"/>
      <c r="C17" s="32"/>
      <c r="D17" s="28"/>
      <c r="E17" s="29"/>
      <c r="F17" s="27"/>
      <c r="G17" s="60"/>
      <c r="H17" s="11"/>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
      <c r="A18" s="58" t="str">
        <f>'１５'!A18</f>
        <v>  （大谷公民館）</v>
      </c>
      <c r="B18" s="22">
        <f>'１５'!B18</f>
        <v>385</v>
      </c>
      <c r="C18" s="23">
        <f>'１５'!C18</f>
        <v>437</v>
      </c>
      <c r="D18" s="24">
        <f>B18+C18</f>
        <v>822</v>
      </c>
      <c r="E18" s="25">
        <v>181</v>
      </c>
      <c r="F18" s="23">
        <v>213</v>
      </c>
      <c r="G18" s="24">
        <f>E18+F18</f>
        <v>394</v>
      </c>
      <c r="H18" s="11"/>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
      <c r="A19" s="49" t="str">
        <f>'１５'!A19</f>
        <v>  赤碕町第2投票区</v>
      </c>
      <c r="B19" s="59"/>
      <c r="C19" s="32"/>
      <c r="D19" s="28"/>
      <c r="E19" s="29"/>
      <c r="F19" s="27"/>
      <c r="G19" s="60"/>
      <c r="H19" s="11"/>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 r="A20" s="58" t="str">
        <f>'１５'!A20</f>
        <v>  （赤碕地区公民館）</v>
      </c>
      <c r="B20" s="22">
        <f>'１５'!B20</f>
        <v>400</v>
      </c>
      <c r="C20" s="23">
        <f>'１５'!C20</f>
        <v>474</v>
      </c>
      <c r="D20" s="24">
        <f>B20+C20</f>
        <v>874</v>
      </c>
      <c r="E20" s="25">
        <v>206</v>
      </c>
      <c r="F20" s="23">
        <v>263</v>
      </c>
      <c r="G20" s="24">
        <f>E20+F20</f>
        <v>469</v>
      </c>
      <c r="H20" s="11"/>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
      <c r="A21" s="49" t="str">
        <f>'１５'!A21</f>
        <v>  岸本町第4投票区</v>
      </c>
      <c r="B21" s="59"/>
      <c r="C21" s="32"/>
      <c r="D21" s="28"/>
      <c r="E21" s="29"/>
      <c r="F21" s="27"/>
      <c r="G21" s="60"/>
      <c r="H21" s="1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
      <c r="A22" s="58" t="str">
        <f>'１５'!A22</f>
        <v>  （岸本町中央公民館）</v>
      </c>
      <c r="B22" s="22">
        <f>'１５'!B22</f>
        <v>728</v>
      </c>
      <c r="C22" s="23">
        <f>'１５'!C22</f>
        <v>783</v>
      </c>
      <c r="D22" s="24">
        <f>B22+C22</f>
        <v>1511</v>
      </c>
      <c r="E22" s="25">
        <v>339</v>
      </c>
      <c r="F22" s="23">
        <v>388</v>
      </c>
      <c r="G22" s="24">
        <f>E22+F22</f>
        <v>727</v>
      </c>
      <c r="H22" s="11"/>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
      <c r="A23" s="49" t="str">
        <f>'１５'!A23</f>
        <v>  名和町第9投票区</v>
      </c>
      <c r="B23" s="59"/>
      <c r="C23" s="32"/>
      <c r="D23" s="28"/>
      <c r="E23" s="29"/>
      <c r="F23" s="27"/>
      <c r="G23" s="60"/>
      <c r="H23" s="11"/>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
      <c r="A24" s="58" t="str">
        <f>'１５'!A24</f>
        <v> （名和町漁村センター）</v>
      </c>
      <c r="B24" s="22">
        <f>'１５'!B24</f>
        <v>371</v>
      </c>
      <c r="C24" s="23">
        <f>'１５'!C24</f>
        <v>467</v>
      </c>
      <c r="D24" s="24">
        <f>B24+C24</f>
        <v>838</v>
      </c>
      <c r="E24" s="25">
        <v>180</v>
      </c>
      <c r="F24" s="23">
        <v>192</v>
      </c>
      <c r="G24" s="24">
        <f>E24+F24</f>
        <v>372</v>
      </c>
      <c r="H24" s="11"/>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
      <c r="A25" s="50"/>
      <c r="B25" s="30"/>
      <c r="C25" s="28"/>
      <c r="D25" s="28"/>
      <c r="E25" s="34"/>
      <c r="F25" s="28"/>
      <c r="G25" s="60"/>
      <c r="H25" s="11"/>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
      <c r="A26" s="58" t="s">
        <v>11</v>
      </c>
      <c r="B26" s="35">
        <f>SUM(B6:B24)</f>
        <v>6475</v>
      </c>
      <c r="C26" s="24">
        <f>SUM(C6:C24)</f>
        <v>7522</v>
      </c>
      <c r="D26" s="24">
        <f>SUM(B26:C26)</f>
        <v>13997</v>
      </c>
      <c r="E26" s="36">
        <f>SUM(E6:E24)</f>
        <v>2920</v>
      </c>
      <c r="F26" s="24">
        <f>SUM(F6:F24)</f>
        <v>3374</v>
      </c>
      <c r="G26" s="24">
        <f>E26+F26</f>
        <v>6294</v>
      </c>
      <c r="H26" s="11"/>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
      <c r="A27" s="53"/>
      <c r="B27" s="37"/>
      <c r="C27" s="38"/>
      <c r="D27" s="38"/>
      <c r="E27" s="39"/>
      <c r="F27" s="38"/>
      <c r="G27" s="38"/>
      <c r="H27" s="11"/>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s="50"/>
      <c r="B28" s="30"/>
      <c r="C28" s="28"/>
      <c r="D28" s="28"/>
      <c r="E28" s="34"/>
      <c r="F28" s="28"/>
      <c r="G28" s="28"/>
      <c r="H28" s="11"/>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
      <c r="A29" s="58" t="s">
        <v>62</v>
      </c>
      <c r="B29" s="40"/>
      <c r="C29" s="41"/>
      <c r="D29" s="41"/>
      <c r="E29" s="42">
        <f>ROUND(E26/'推定率'!$B$26*100,2)</f>
        <v>45.1</v>
      </c>
      <c r="F29" s="43">
        <f>ROUND(F26/'推定率'!$C$26*100,2)</f>
        <v>44.86</v>
      </c>
      <c r="G29" s="43">
        <f>ROUND(+G32/'推定率'!$D$32*100,2)</f>
        <v>44.97</v>
      </c>
      <c r="H29" s="11"/>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
      <c r="A30" s="53"/>
      <c r="B30" s="37"/>
      <c r="C30" s="38"/>
      <c r="D30" s="38"/>
      <c r="E30" s="39"/>
      <c r="F30" s="38"/>
      <c r="G30" s="38"/>
      <c r="H30" s="11"/>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 r="A31" s="50"/>
      <c r="B31" s="44" t="s">
        <v>21</v>
      </c>
      <c r="C31" s="45"/>
      <c r="D31" s="45"/>
      <c r="E31" s="34"/>
      <c r="F31" s="28"/>
      <c r="G31" s="28"/>
      <c r="H31" s="1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
      <c r="A32" s="61" t="s">
        <v>12</v>
      </c>
      <c r="B32" s="35">
        <f>'推定率'!B32</f>
        <v>232087</v>
      </c>
      <c r="C32" s="24">
        <f>'推定率'!C32</f>
        <v>260360</v>
      </c>
      <c r="D32" s="24">
        <f>B32+C32</f>
        <v>492447</v>
      </c>
      <c r="E32" s="36">
        <f>ROUND(+'推定率'!$B$32*E29/100,0)</f>
        <v>104671</v>
      </c>
      <c r="F32" s="24">
        <f>ROUND(+'推定率'!$C$32*F29/100,0)</f>
        <v>116797</v>
      </c>
      <c r="G32" s="24">
        <f>E32+F32</f>
        <v>221468</v>
      </c>
      <c r="H32" s="11"/>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53"/>
      <c r="B33" s="37"/>
      <c r="C33" s="38"/>
      <c r="D33" s="38"/>
      <c r="E33" s="39"/>
      <c r="F33" s="38"/>
      <c r="G33" s="38"/>
      <c r="H33" s="11"/>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 r="A34" s="8"/>
      <c r="B34" s="8"/>
      <c r="C34" s="8"/>
      <c r="D34" s="8"/>
      <c r="E34" s="8"/>
      <c r="F34" s="8"/>
      <c r="G34" s="47"/>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9:256" ht="1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
      <c r="A36" s="49" t="s">
        <v>57</v>
      </c>
      <c r="B36" s="50"/>
      <c r="C36" s="50"/>
      <c r="D36" s="50"/>
      <c r="E36" s="72" t="str">
        <f>'推定率'!AF38</f>
        <v>　データなし</v>
      </c>
      <c r="F36" s="73"/>
      <c r="G36" s="74"/>
      <c r="H36" s="53"/>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
      <c r="A37" s="49" t="s">
        <v>13</v>
      </c>
      <c r="B37" s="50"/>
      <c r="C37" s="50"/>
      <c r="D37" s="50"/>
      <c r="E37" s="72" t="str">
        <f>'推定率'!AF39</f>
        <v>　データなし</v>
      </c>
      <c r="F37" s="73"/>
      <c r="G37" s="74"/>
      <c r="H37" s="53"/>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
      <c r="A38" s="49" t="s">
        <v>14</v>
      </c>
      <c r="B38" s="50"/>
      <c r="C38" s="50"/>
      <c r="D38" s="50"/>
      <c r="E38" s="72" t="str">
        <f>'推定率'!AF40</f>
        <v>　データなし</v>
      </c>
      <c r="F38" s="73"/>
      <c r="G38" s="74"/>
      <c r="H38" s="53"/>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
      <c r="A39" s="49" t="s">
        <v>15</v>
      </c>
      <c r="B39" s="50"/>
      <c r="C39" s="50"/>
      <c r="D39" s="50"/>
      <c r="E39" s="72" t="str">
        <f>'推定率'!AF41</f>
        <v>　データなし</v>
      </c>
      <c r="F39" s="73"/>
      <c r="G39" s="74"/>
      <c r="H39" s="53"/>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
      <c r="A40" s="49" t="s">
        <v>16</v>
      </c>
      <c r="B40" s="50"/>
      <c r="C40" s="50"/>
      <c r="D40" s="50"/>
      <c r="E40" s="72" t="str">
        <f>'推定率'!AF42</f>
        <v>　データなし</v>
      </c>
      <c r="F40" s="73"/>
      <c r="G40" s="74"/>
      <c r="H40" s="53"/>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 r="A41" s="49" t="s">
        <v>17</v>
      </c>
      <c r="B41" s="50"/>
      <c r="C41" s="50"/>
      <c r="D41" s="50"/>
      <c r="E41" s="75" t="str">
        <f>'推定率'!AF43</f>
        <v>　データなし</v>
      </c>
      <c r="F41" s="76"/>
      <c r="G41" s="77"/>
      <c r="H41" s="53"/>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
      <c r="A42" s="8"/>
      <c r="B42" s="8"/>
      <c r="C42" s="8"/>
      <c r="D42" s="8"/>
      <c r="E42" s="8"/>
      <c r="F42" s="8"/>
      <c r="G42" s="8"/>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ht="14.25">
      <c r="A43" s="2" t="s">
        <v>64</v>
      </c>
    </row>
    <row r="44" spans="9:256" ht="15">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5.75" thickBot="1">
      <c r="A45" s="2" t="s">
        <v>18</v>
      </c>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5">
      <c r="A46" s="55"/>
      <c r="B46" s="56" t="s">
        <v>22</v>
      </c>
      <c r="C46" s="55"/>
      <c r="D46" s="55"/>
      <c r="E46" s="55"/>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9:256" ht="15">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
      <c r="A48" s="2" t="s">
        <v>19</v>
      </c>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50" ht="14.25">
      <c r="A50" s="1" t="s">
        <v>66</v>
      </c>
    </row>
    <row r="53" spans="1:7" ht="14.25">
      <c r="A53" s="83"/>
      <c r="B53" s="86" t="s">
        <v>65</v>
      </c>
      <c r="C53" s="113" t="s">
        <v>61</v>
      </c>
      <c r="D53" s="113"/>
      <c r="E53" s="106">
        <f>'推定率'!E34</f>
        <v>15426</v>
      </c>
      <c r="F53" s="106">
        <f>'推定率'!F34</f>
        <v>17612</v>
      </c>
      <c r="G53" s="90">
        <f>SUM(E53:F53)</f>
        <v>33038</v>
      </c>
    </row>
    <row r="54" spans="1:8" ht="14.25">
      <c r="A54" s="83"/>
      <c r="B54" s="83"/>
      <c r="C54" s="114" t="s">
        <v>63</v>
      </c>
      <c r="D54" s="114"/>
      <c r="E54" s="107">
        <f>+E55/B32*100</f>
        <v>51.74654332211628</v>
      </c>
      <c r="F54" s="107">
        <f>+F55/C32*100</f>
        <v>51.62428944538332</v>
      </c>
      <c r="G54" s="107">
        <f>+G55/D32*100</f>
        <v>51.681906885411024</v>
      </c>
      <c r="H54" s="85"/>
    </row>
    <row r="55" spans="1:8" ht="14.25">
      <c r="A55" s="83"/>
      <c r="B55" s="83"/>
      <c r="C55" s="113" t="s">
        <v>67</v>
      </c>
      <c r="D55" s="113"/>
      <c r="E55" s="96">
        <f>+E32+E53</f>
        <v>120097</v>
      </c>
      <c r="F55" s="96">
        <f>+F32+F53</f>
        <v>134409</v>
      </c>
      <c r="G55" s="96">
        <f>+G32+G53</f>
        <v>254506</v>
      </c>
      <c r="H55" s="85"/>
    </row>
  </sheetData>
  <mergeCells count="3">
    <mergeCell ref="C53:D53"/>
    <mergeCell ref="C54:D54"/>
    <mergeCell ref="C55:D55"/>
  </mergeCells>
  <printOptions/>
  <pageMargins left="0.49" right="0.75" top="1" bottom="1" header="0.512" footer="0.512"/>
  <pageSetup horizontalDpi="600" verticalDpi="600" orientation="portrait" paperSize="9" scale="78" r:id="rId1"/>
  <colBreaks count="1" manualBreakCount="1">
    <brk id="8" max="65535" man="1"/>
  </colBreaks>
</worksheet>
</file>

<file path=xl/worksheets/sheet12.xml><?xml version="1.0" encoding="utf-8"?>
<worksheet xmlns="http://schemas.openxmlformats.org/spreadsheetml/2006/main" xmlns:r="http://schemas.openxmlformats.org/officeDocument/2006/relationships">
  <dimension ref="A1:AK55"/>
  <sheetViews>
    <sheetView zoomScale="87" zoomScaleNormal="87" workbookViewId="0" topLeftCell="A1">
      <selection activeCell="F25" sqref="F25"/>
    </sheetView>
  </sheetViews>
  <sheetFormatPr defaultColWidth="8.88671875" defaultRowHeight="15"/>
  <cols>
    <col min="1" max="1" width="20.6640625" style="1" customWidth="1"/>
    <col min="2" max="16384" width="10.6640625" style="1" customWidth="1"/>
  </cols>
  <sheetData>
    <row r="1" ht="13.5" customHeight="1">
      <c r="A1" s="2" t="s">
        <v>43</v>
      </c>
    </row>
    <row r="2" spans="10:37" ht="13.5" customHeight="1">
      <c r="J2" s="5"/>
      <c r="M2" s="5"/>
      <c r="P2" s="5"/>
      <c r="S2" s="5"/>
      <c r="V2" s="5"/>
      <c r="Y2" s="5"/>
      <c r="AB2" s="5"/>
      <c r="AE2" s="5"/>
      <c r="AH2" s="5"/>
      <c r="AK2" s="5"/>
    </row>
    <row r="3" spans="1:8" ht="13.5" customHeight="1">
      <c r="A3" s="49" t="s">
        <v>0</v>
      </c>
      <c r="B3" s="6" t="str">
        <f>'１６'!B3</f>
        <v>当日有権者数（7月10日推計）</v>
      </c>
      <c r="C3" s="8"/>
      <c r="D3" s="8"/>
      <c r="E3" s="9"/>
      <c r="F3" s="7" t="s">
        <v>35</v>
      </c>
      <c r="G3" s="8"/>
      <c r="H3" s="11"/>
    </row>
    <row r="4" spans="1:8" ht="13.5" customHeight="1">
      <c r="A4" s="53"/>
      <c r="B4" s="13" t="s">
        <v>20</v>
      </c>
      <c r="C4" s="14" t="s">
        <v>23</v>
      </c>
      <c r="D4" s="14" t="s">
        <v>24</v>
      </c>
      <c r="E4" s="15" t="s">
        <v>20</v>
      </c>
      <c r="F4" s="14" t="s">
        <v>23</v>
      </c>
      <c r="G4" s="14" t="s">
        <v>24</v>
      </c>
      <c r="H4" s="11"/>
    </row>
    <row r="5" spans="1:8" ht="13.5" customHeight="1">
      <c r="A5" s="57" t="str">
        <f>'１６'!A5</f>
        <v>  鳥取市第5投票区</v>
      </c>
      <c r="B5" s="17"/>
      <c r="C5" s="18"/>
      <c r="D5" s="19"/>
      <c r="E5" s="20"/>
      <c r="F5" s="18"/>
      <c r="G5" s="19"/>
      <c r="H5" s="11"/>
    </row>
    <row r="6" spans="1:8" ht="13.5" customHeight="1">
      <c r="A6" s="58" t="str">
        <f>'１６'!A6</f>
        <v>  （鳥取市立西中学校）</v>
      </c>
      <c r="B6" s="22">
        <f>'推定率'!B6</f>
        <v>1755</v>
      </c>
      <c r="C6" s="23">
        <f>'推定率'!C6</f>
        <v>2083</v>
      </c>
      <c r="D6" s="24">
        <f>B6+C6</f>
        <v>3838</v>
      </c>
      <c r="E6" s="25">
        <v>750</v>
      </c>
      <c r="F6" s="23">
        <v>890</v>
      </c>
      <c r="G6" s="24">
        <f>E6+F6</f>
        <v>1640</v>
      </c>
      <c r="H6" s="11"/>
    </row>
    <row r="7" spans="1:8" ht="13.5" customHeight="1">
      <c r="A7" s="49" t="str">
        <f>'１６'!A7</f>
        <v>  米子市第4投票区</v>
      </c>
      <c r="B7" s="26"/>
      <c r="C7" s="27"/>
      <c r="D7" s="28"/>
      <c r="E7" s="29"/>
      <c r="F7" s="27"/>
      <c r="G7" s="60"/>
      <c r="H7" s="11"/>
    </row>
    <row r="8" spans="1:8" ht="13.5" customHeight="1">
      <c r="A8" s="58" t="str">
        <f>'１６'!A8</f>
        <v>  （米子市明道公民館）</v>
      </c>
      <c r="B8" s="22">
        <f>'推定率'!B8</f>
        <v>999</v>
      </c>
      <c r="C8" s="23">
        <f>'推定率'!C8</f>
        <v>1250</v>
      </c>
      <c r="D8" s="24">
        <f>B8+C8</f>
        <v>2249</v>
      </c>
      <c r="E8" s="25">
        <v>459</v>
      </c>
      <c r="F8" s="23">
        <v>561</v>
      </c>
      <c r="G8" s="24">
        <f>E8+F8</f>
        <v>1020</v>
      </c>
      <c r="H8" s="11"/>
    </row>
    <row r="9" spans="1:8" ht="13.5" customHeight="1">
      <c r="A9" s="49" t="str">
        <f>'１６'!A9</f>
        <v>岩美町浦富第3投票区</v>
      </c>
      <c r="B9" s="59"/>
      <c r="C9" s="32"/>
      <c r="D9" s="28"/>
      <c r="E9" s="29"/>
      <c r="F9" s="27"/>
      <c r="G9" s="60"/>
      <c r="H9" s="11"/>
    </row>
    <row r="10" spans="1:8" ht="13.5" customHeight="1">
      <c r="A10" s="58" t="str">
        <f>'１６'!A10</f>
        <v>　（岩美町中央公民館）</v>
      </c>
      <c r="B10" s="22">
        <f>'推定率'!B10</f>
        <v>505</v>
      </c>
      <c r="C10" s="23">
        <f>'推定率'!C10</f>
        <v>519</v>
      </c>
      <c r="D10" s="24">
        <f>B10+C10</f>
        <v>1024</v>
      </c>
      <c r="E10" s="25">
        <v>197</v>
      </c>
      <c r="F10" s="23">
        <v>200</v>
      </c>
      <c r="G10" s="24">
        <f>E10+F10</f>
        <v>397</v>
      </c>
      <c r="H10" s="11"/>
    </row>
    <row r="11" spans="1:8" ht="13.5" customHeight="1">
      <c r="A11" s="49" t="str">
        <f>'１６'!A11</f>
        <v>河原町曳田投票区</v>
      </c>
      <c r="B11" s="59"/>
      <c r="C11" s="32"/>
      <c r="D11" s="28"/>
      <c r="E11" s="29"/>
      <c r="F11" s="27"/>
      <c r="G11" s="60"/>
      <c r="H11" s="11"/>
    </row>
    <row r="12" spans="1:8" ht="13.5" customHeight="1">
      <c r="A12" s="58" t="str">
        <f>'１６'!A12</f>
        <v>　（八上保育所）</v>
      </c>
      <c r="B12" s="22">
        <f>'推定率'!B12</f>
        <v>288</v>
      </c>
      <c r="C12" s="23">
        <f>'推定率'!C12</f>
        <v>327</v>
      </c>
      <c r="D12" s="24">
        <f>B12+C12</f>
        <v>615</v>
      </c>
      <c r="E12" s="25">
        <v>148</v>
      </c>
      <c r="F12" s="23">
        <v>166</v>
      </c>
      <c r="G12" s="24">
        <f>E12+F12</f>
        <v>314</v>
      </c>
      <c r="H12" s="11"/>
    </row>
    <row r="13" spans="1:8" ht="13.5" customHeight="1">
      <c r="A13" s="49" t="str">
        <f>'１６'!A13</f>
        <v>  八東町第10投票区</v>
      </c>
      <c r="B13" s="59"/>
      <c r="C13" s="32"/>
      <c r="D13" s="28"/>
      <c r="E13" s="29"/>
      <c r="F13" s="27"/>
      <c r="G13" s="60"/>
      <c r="H13" s="11"/>
    </row>
    <row r="14" spans="1:8" ht="13.5" customHeight="1">
      <c r="A14" s="58" t="str">
        <f>'１６'!A14</f>
        <v>  （北山公民館）</v>
      </c>
      <c r="B14" s="22">
        <f>'推定率'!B14</f>
        <v>394</v>
      </c>
      <c r="C14" s="23">
        <f>'推定率'!C14</f>
        <v>427</v>
      </c>
      <c r="D14" s="24">
        <f>B14+C14</f>
        <v>821</v>
      </c>
      <c r="E14" s="25">
        <v>180</v>
      </c>
      <c r="F14" s="23">
        <v>207</v>
      </c>
      <c r="G14" s="24">
        <f>E14+F14</f>
        <v>387</v>
      </c>
      <c r="H14" s="11"/>
    </row>
    <row r="15" spans="1:8" ht="13.5" customHeight="1">
      <c r="A15" s="49" t="str">
        <f>'１６'!A15</f>
        <v>  鹿野町第1投票区</v>
      </c>
      <c r="B15" s="59"/>
      <c r="C15" s="32"/>
      <c r="D15" s="28"/>
      <c r="E15" s="29"/>
      <c r="F15" s="27"/>
      <c r="G15" s="60"/>
      <c r="H15" s="11"/>
    </row>
    <row r="16" spans="1:8" ht="13.5" customHeight="1">
      <c r="A16" s="58" t="str">
        <f>'１６'!A16</f>
        <v>  （旧鹿野小学校）</v>
      </c>
      <c r="B16" s="22">
        <f>'推定率'!B16</f>
        <v>650</v>
      </c>
      <c r="C16" s="23">
        <f>'推定率'!C16</f>
        <v>755</v>
      </c>
      <c r="D16" s="24">
        <f>B16+C16</f>
        <v>1405</v>
      </c>
      <c r="E16" s="25">
        <v>338</v>
      </c>
      <c r="F16" s="23">
        <v>384</v>
      </c>
      <c r="G16" s="24">
        <f>E16+F16</f>
        <v>722</v>
      </c>
      <c r="H16" s="11"/>
    </row>
    <row r="17" spans="1:8" ht="14.25">
      <c r="A17" s="49" t="str">
        <f>'１６'!A17</f>
        <v>  大栄町第17投票区</v>
      </c>
      <c r="B17" s="59"/>
      <c r="C17" s="32"/>
      <c r="D17" s="28"/>
      <c r="E17" s="29"/>
      <c r="F17" s="27"/>
      <c r="G17" s="60"/>
      <c r="H17" s="11"/>
    </row>
    <row r="18" spans="1:8" ht="14.25">
      <c r="A18" s="58" t="str">
        <f>'１６'!A18</f>
        <v>  （大谷公民館）</v>
      </c>
      <c r="B18" s="22">
        <f>'推定率'!B18</f>
        <v>385</v>
      </c>
      <c r="C18" s="23">
        <f>'推定率'!C18</f>
        <v>437</v>
      </c>
      <c r="D18" s="24">
        <f>B18+C18</f>
        <v>822</v>
      </c>
      <c r="E18" s="25">
        <v>185</v>
      </c>
      <c r="F18" s="23">
        <v>223</v>
      </c>
      <c r="G18" s="24">
        <f>E18+F18</f>
        <v>408</v>
      </c>
      <c r="H18" s="11"/>
    </row>
    <row r="19" spans="1:8" ht="14.25">
      <c r="A19" s="49" t="str">
        <f>'１６'!A19</f>
        <v>  赤碕町第2投票区</v>
      </c>
      <c r="B19" s="59"/>
      <c r="C19" s="32"/>
      <c r="D19" s="28"/>
      <c r="E19" s="29"/>
      <c r="F19" s="27"/>
      <c r="G19" s="60"/>
      <c r="H19" s="11"/>
    </row>
    <row r="20" spans="1:8" ht="14.25">
      <c r="A20" s="58" t="str">
        <f>'１６'!A20</f>
        <v>  （赤碕地区公民館）</v>
      </c>
      <c r="B20" s="22">
        <f>'推定率'!B20</f>
        <v>400</v>
      </c>
      <c r="C20" s="23">
        <f>'推定率'!C20</f>
        <v>474</v>
      </c>
      <c r="D20" s="24">
        <f>B20+C20</f>
        <v>874</v>
      </c>
      <c r="E20" s="25">
        <v>215</v>
      </c>
      <c r="F20" s="23">
        <v>269</v>
      </c>
      <c r="G20" s="24">
        <f>E20+F20</f>
        <v>484</v>
      </c>
      <c r="H20" s="11"/>
    </row>
    <row r="21" spans="1:8" ht="14.25">
      <c r="A21" s="49" t="str">
        <f>'１６'!A21</f>
        <v>  岸本町第4投票区</v>
      </c>
      <c r="B21" s="59"/>
      <c r="C21" s="32"/>
      <c r="D21" s="28"/>
      <c r="E21" s="29"/>
      <c r="F21" s="27"/>
      <c r="G21" s="60"/>
      <c r="H21" s="11"/>
    </row>
    <row r="22" spans="1:8" ht="14.25">
      <c r="A22" s="58" t="str">
        <f>'１６'!A22</f>
        <v>  （岸本町中央公民館）</v>
      </c>
      <c r="B22" s="22">
        <f>'推定率'!B22</f>
        <v>728</v>
      </c>
      <c r="C22" s="23">
        <f>'推定率'!C22</f>
        <v>783</v>
      </c>
      <c r="D22" s="24">
        <f>B22+C22</f>
        <v>1511</v>
      </c>
      <c r="E22" s="25">
        <v>345</v>
      </c>
      <c r="F22" s="23">
        <v>401</v>
      </c>
      <c r="G22" s="24">
        <f>E22+F22</f>
        <v>746</v>
      </c>
      <c r="H22" s="11"/>
    </row>
    <row r="23" spans="1:8" ht="14.25">
      <c r="A23" s="49" t="str">
        <f>'１６'!A23</f>
        <v>  名和町第9投票区</v>
      </c>
      <c r="B23" s="59"/>
      <c r="C23" s="32"/>
      <c r="D23" s="28"/>
      <c r="E23" s="29"/>
      <c r="F23" s="27"/>
      <c r="G23" s="60"/>
      <c r="H23" s="11"/>
    </row>
    <row r="24" spans="1:8" ht="14.25">
      <c r="A24" s="58" t="str">
        <f>'１６'!A24</f>
        <v> （名和町漁村センター）</v>
      </c>
      <c r="B24" s="22">
        <f>'推定率'!B24</f>
        <v>371</v>
      </c>
      <c r="C24" s="23">
        <f>'推定率'!C24</f>
        <v>467</v>
      </c>
      <c r="D24" s="24">
        <f>B24+C24</f>
        <v>838</v>
      </c>
      <c r="E24" s="25">
        <v>186</v>
      </c>
      <c r="F24" s="23">
        <v>207</v>
      </c>
      <c r="G24" s="24">
        <f>E24+F24</f>
        <v>393</v>
      </c>
      <c r="H24" s="11"/>
    </row>
    <row r="25" spans="1:8" ht="14.25">
      <c r="A25" s="50"/>
      <c r="B25" s="30"/>
      <c r="C25" s="28"/>
      <c r="D25" s="28"/>
      <c r="E25" s="34"/>
      <c r="F25" s="28"/>
      <c r="G25" s="60"/>
      <c r="H25" s="11"/>
    </row>
    <row r="26" spans="1:8" ht="14.25">
      <c r="A26" s="58" t="s">
        <v>11</v>
      </c>
      <c r="B26" s="35">
        <f>SUM(B6:B24)</f>
        <v>6475</v>
      </c>
      <c r="C26" s="24">
        <f>SUM(C6:C24)</f>
        <v>7522</v>
      </c>
      <c r="D26" s="24">
        <f>SUM(B26:C26)</f>
        <v>13997</v>
      </c>
      <c r="E26" s="36">
        <f>SUM(E6:E24)</f>
        <v>3003</v>
      </c>
      <c r="F26" s="24">
        <f>SUM(F6:F24)</f>
        <v>3508</v>
      </c>
      <c r="G26" s="24">
        <f>E26+F26</f>
        <v>6511</v>
      </c>
      <c r="H26" s="11"/>
    </row>
    <row r="27" spans="1:8" ht="14.25">
      <c r="A27" s="53"/>
      <c r="B27" s="37"/>
      <c r="C27" s="38"/>
      <c r="D27" s="38"/>
      <c r="E27" s="39"/>
      <c r="F27" s="38"/>
      <c r="G27" s="38"/>
      <c r="H27" s="11"/>
    </row>
    <row r="28" spans="1:8" ht="14.25">
      <c r="A28" s="50"/>
      <c r="B28" s="30"/>
      <c r="C28" s="28"/>
      <c r="D28" s="28"/>
      <c r="E28" s="34"/>
      <c r="F28" s="28"/>
      <c r="G28" s="28"/>
      <c r="H28" s="11"/>
    </row>
    <row r="29" spans="1:8" ht="14.25">
      <c r="A29" s="58" t="s">
        <v>62</v>
      </c>
      <c r="B29" s="40"/>
      <c r="C29" s="41"/>
      <c r="D29" s="41"/>
      <c r="E29" s="42">
        <f>ROUND(E26/'推定率'!$B$26*100,2)</f>
        <v>46.38</v>
      </c>
      <c r="F29" s="43">
        <f>ROUND(F26/'推定率'!$C$26*100,2)</f>
        <v>46.64</v>
      </c>
      <c r="G29" s="43">
        <f>ROUND(+G32/'推定率'!$D$32*100,2)</f>
        <v>46.52</v>
      </c>
      <c r="H29" s="11"/>
    </row>
    <row r="30" spans="1:8" ht="14.25">
      <c r="A30" s="53"/>
      <c r="B30" s="37"/>
      <c r="C30" s="38"/>
      <c r="D30" s="38"/>
      <c r="E30" s="39"/>
      <c r="F30" s="38"/>
      <c r="G30" s="38"/>
      <c r="H30" s="11"/>
    </row>
    <row r="31" spans="1:8" ht="14.25">
      <c r="A31" s="50"/>
      <c r="B31" s="44" t="s">
        <v>21</v>
      </c>
      <c r="C31" s="45"/>
      <c r="D31" s="45"/>
      <c r="E31" s="34"/>
      <c r="F31" s="28"/>
      <c r="G31" s="28"/>
      <c r="H31" s="11"/>
    </row>
    <row r="32" spans="1:8" ht="14.25">
      <c r="A32" s="61" t="s">
        <v>12</v>
      </c>
      <c r="B32" s="35">
        <f>'推定率'!B32</f>
        <v>232087</v>
      </c>
      <c r="C32" s="24">
        <f>'推定率'!C32</f>
        <v>260360</v>
      </c>
      <c r="D32" s="24">
        <f>B32+C32</f>
        <v>492447</v>
      </c>
      <c r="E32" s="36">
        <f>ROUND(+'推定率'!$B$32*E29/100,0)</f>
        <v>107642</v>
      </c>
      <c r="F32" s="24">
        <f>ROUND(+'推定率'!$C$32*F29/100,0)</f>
        <v>121432</v>
      </c>
      <c r="G32" s="24">
        <f>E32+F32</f>
        <v>229074</v>
      </c>
      <c r="H32" s="11"/>
    </row>
    <row r="33" spans="1:8" ht="14.25">
      <c r="A33" s="53"/>
      <c r="B33" s="37"/>
      <c r="C33" s="38"/>
      <c r="D33" s="38"/>
      <c r="E33" s="39"/>
      <c r="F33" s="38"/>
      <c r="G33" s="38"/>
      <c r="H33" s="11"/>
    </row>
    <row r="34" spans="1:7" ht="14.25">
      <c r="A34" s="8"/>
      <c r="B34" s="8"/>
      <c r="C34" s="8"/>
      <c r="D34" s="8"/>
      <c r="E34" s="8"/>
      <c r="F34" s="8"/>
      <c r="G34" s="47"/>
    </row>
    <row r="36" spans="1:8" ht="14.25">
      <c r="A36" s="49" t="s">
        <v>57</v>
      </c>
      <c r="B36" s="50"/>
      <c r="C36" s="50"/>
      <c r="D36" s="50"/>
      <c r="E36" s="51">
        <f>'推定率'!AI38</f>
        <v>49.41</v>
      </c>
      <c r="F36" s="51">
        <f>'推定率'!AJ38</f>
        <v>49.51</v>
      </c>
      <c r="G36" s="51">
        <f>'推定率'!AK38</f>
        <v>49.46</v>
      </c>
      <c r="H36" s="53"/>
    </row>
    <row r="37" spans="1:8" ht="14.25">
      <c r="A37" s="49" t="s">
        <v>13</v>
      </c>
      <c r="B37" s="50"/>
      <c r="C37" s="50"/>
      <c r="D37" s="50"/>
      <c r="E37" s="51">
        <f>'推定率'!AI39</f>
        <v>55.19</v>
      </c>
      <c r="F37" s="51">
        <f>'推定率'!AJ39</f>
        <v>56.69</v>
      </c>
      <c r="G37" s="51">
        <f>'推定率'!AK39</f>
        <v>55.99</v>
      </c>
      <c r="H37" s="53"/>
    </row>
    <row r="38" spans="1:8" ht="14.25">
      <c r="A38" s="49" t="s">
        <v>14</v>
      </c>
      <c r="B38" s="50"/>
      <c r="C38" s="50"/>
      <c r="D38" s="50"/>
      <c r="E38" s="51">
        <f>'推定率'!AI40</f>
        <v>60.54</v>
      </c>
      <c r="F38" s="51">
        <f>'推定率'!AJ40</f>
        <v>61.55</v>
      </c>
      <c r="G38" s="51">
        <f>'推定率'!AK40</f>
        <v>61.08</v>
      </c>
      <c r="H38" s="53"/>
    </row>
    <row r="39" spans="1:8" ht="14.25">
      <c r="A39" s="49" t="s">
        <v>15</v>
      </c>
      <c r="B39" s="50"/>
      <c r="C39" s="50"/>
      <c r="D39" s="50"/>
      <c r="E39" s="51">
        <f>'推定率'!AI41</f>
        <v>58.52</v>
      </c>
      <c r="F39" s="51">
        <f>'推定率'!AJ41</f>
        <v>58.98</v>
      </c>
      <c r="G39" s="51">
        <f>'推定率'!AK41</f>
        <v>58.76</v>
      </c>
      <c r="H39" s="53"/>
    </row>
    <row r="40" spans="1:8" ht="14.25">
      <c r="A40" s="49" t="s">
        <v>16</v>
      </c>
      <c r="B40" s="50"/>
      <c r="C40" s="50"/>
      <c r="D40" s="50"/>
      <c r="E40" s="51">
        <f>'推定率'!AI42</f>
        <v>69.39</v>
      </c>
      <c r="F40" s="51">
        <f>'推定率'!AJ42</f>
        <v>70.63</v>
      </c>
      <c r="G40" s="51">
        <f>'推定率'!AK42</f>
        <v>70.05</v>
      </c>
      <c r="H40" s="53"/>
    </row>
    <row r="41" spans="1:8" ht="14.25">
      <c r="A41" s="49" t="s">
        <v>17</v>
      </c>
      <c r="B41" s="50"/>
      <c r="C41" s="50"/>
      <c r="D41" s="50"/>
      <c r="E41" s="51">
        <f>'推定率'!AI43</f>
        <v>78.42</v>
      </c>
      <c r="F41" s="51">
        <f>'推定率'!AJ43</f>
        <v>81.67</v>
      </c>
      <c r="G41" s="51">
        <f>'推定率'!AK43</f>
        <v>80.18</v>
      </c>
      <c r="H41" s="53"/>
    </row>
    <row r="42" spans="1:7" ht="14.25">
      <c r="A42" s="8"/>
      <c r="B42" s="8"/>
      <c r="C42" s="8"/>
      <c r="D42" s="8"/>
      <c r="E42" s="8"/>
      <c r="F42" s="8"/>
      <c r="G42" s="8"/>
    </row>
    <row r="43" ht="14.25">
      <c r="A43" s="2" t="s">
        <v>64</v>
      </c>
    </row>
    <row r="45" ht="14.25">
      <c r="A45" s="2" t="s">
        <v>18</v>
      </c>
    </row>
    <row r="46" spans="1:5" ht="14.25">
      <c r="A46" s="55"/>
      <c r="B46" s="56" t="s">
        <v>22</v>
      </c>
      <c r="C46" s="55"/>
      <c r="D46" s="55"/>
      <c r="E46" s="55"/>
    </row>
    <row r="48" ht="14.25">
      <c r="A48" s="2" t="s">
        <v>19</v>
      </c>
    </row>
    <row r="50" ht="14.25">
      <c r="A50" s="1" t="s">
        <v>66</v>
      </c>
    </row>
    <row r="53" spans="1:7" ht="14.25">
      <c r="A53" s="83"/>
      <c r="B53" s="86" t="s">
        <v>65</v>
      </c>
      <c r="C53" s="113" t="s">
        <v>61</v>
      </c>
      <c r="D53" s="113"/>
      <c r="E53" s="106">
        <f>'推定率'!E34</f>
        <v>15426</v>
      </c>
      <c r="F53" s="106">
        <f>'推定率'!F34</f>
        <v>17612</v>
      </c>
      <c r="G53" s="90">
        <f>SUM(E53:F53)</f>
        <v>33038</v>
      </c>
    </row>
    <row r="54" spans="1:8" ht="14.25">
      <c r="A54" s="83"/>
      <c r="B54" s="83"/>
      <c r="C54" s="114" t="s">
        <v>63</v>
      </c>
      <c r="D54" s="114"/>
      <c r="E54" s="107">
        <f>+E55/B32*100</f>
        <v>53.02666672411639</v>
      </c>
      <c r="F54" s="107">
        <f>+F55/C32*100</f>
        <v>53.40451682286066</v>
      </c>
      <c r="G54" s="107">
        <f>+G55/D32*100</f>
        <v>53.226438581207724</v>
      </c>
      <c r="H54" s="85"/>
    </row>
    <row r="55" spans="1:8" ht="14.25">
      <c r="A55" s="83"/>
      <c r="B55" s="83"/>
      <c r="C55" s="113" t="s">
        <v>67</v>
      </c>
      <c r="D55" s="113"/>
      <c r="E55" s="96">
        <f>+E32+E53</f>
        <v>123068</v>
      </c>
      <c r="F55" s="96">
        <f>+F32+F53</f>
        <v>139044</v>
      </c>
      <c r="G55" s="96">
        <f>+G32+G53</f>
        <v>262112</v>
      </c>
      <c r="H55" s="85"/>
    </row>
  </sheetData>
  <mergeCells count="3">
    <mergeCell ref="C53:D53"/>
    <mergeCell ref="C54:D54"/>
    <mergeCell ref="C55:D55"/>
  </mergeCells>
  <printOptions/>
  <pageMargins left="0.59" right="0.5" top="0.5118055555555555" bottom="0.5" header="0" footer="0"/>
  <pageSetup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dimension ref="A1:AK55"/>
  <sheetViews>
    <sheetView zoomScale="87" zoomScaleNormal="87" workbookViewId="0" topLeftCell="A1">
      <selection activeCell="F10" sqref="F10"/>
    </sheetView>
  </sheetViews>
  <sheetFormatPr defaultColWidth="8.88671875" defaultRowHeight="15"/>
  <cols>
    <col min="1" max="1" width="20.6640625" style="1" customWidth="1"/>
    <col min="2" max="16384" width="10.6640625" style="1" customWidth="1"/>
  </cols>
  <sheetData>
    <row r="1" ht="13.5" customHeight="1">
      <c r="A1" s="2" t="s">
        <v>43</v>
      </c>
    </row>
    <row r="2" spans="10:37" ht="13.5" customHeight="1">
      <c r="J2" s="5"/>
      <c r="M2" s="5"/>
      <c r="P2" s="5"/>
      <c r="S2" s="5"/>
      <c r="V2" s="5"/>
      <c r="Y2" s="5"/>
      <c r="AB2" s="5"/>
      <c r="AE2" s="5"/>
      <c r="AH2" s="5"/>
      <c r="AK2" s="5"/>
    </row>
    <row r="3" spans="1:8" ht="13.5" customHeight="1">
      <c r="A3" s="49" t="s">
        <v>0</v>
      </c>
      <c r="B3" s="6" t="str">
        <f>'１７'!B3</f>
        <v>当日有権者数（7月10日推計）</v>
      </c>
      <c r="C3" s="8"/>
      <c r="D3" s="8"/>
      <c r="E3" s="9"/>
      <c r="F3" s="63">
        <v>0.7291666666666666</v>
      </c>
      <c r="G3" s="8"/>
      <c r="H3" s="11"/>
    </row>
    <row r="4" spans="1:8" ht="13.5" customHeight="1">
      <c r="A4" s="53"/>
      <c r="B4" s="13" t="s">
        <v>20</v>
      </c>
      <c r="C4" s="14" t="s">
        <v>23</v>
      </c>
      <c r="D4" s="14" t="s">
        <v>24</v>
      </c>
      <c r="E4" s="15" t="s">
        <v>20</v>
      </c>
      <c r="F4" s="14" t="s">
        <v>23</v>
      </c>
      <c r="G4" s="14" t="s">
        <v>24</v>
      </c>
      <c r="H4" s="11"/>
    </row>
    <row r="5" spans="1:8" ht="13.5" customHeight="1">
      <c r="A5" s="57" t="str">
        <f>'１７'!A5</f>
        <v>  鳥取市第5投票区</v>
      </c>
      <c r="B5" s="17"/>
      <c r="C5" s="18"/>
      <c r="D5" s="19"/>
      <c r="E5" s="20"/>
      <c r="F5" s="18"/>
      <c r="G5" s="19"/>
      <c r="H5" s="11"/>
    </row>
    <row r="6" spans="1:8" ht="13.5" customHeight="1">
      <c r="A6" s="58" t="str">
        <f>'１７'!A6</f>
        <v>  （鳥取市立西中学校）</v>
      </c>
      <c r="B6" s="22">
        <f>'推定率'!B6</f>
        <v>1755</v>
      </c>
      <c r="C6" s="23">
        <f>'推定率'!C6</f>
        <v>2083</v>
      </c>
      <c r="D6" s="24">
        <f>B6+C6</f>
        <v>3838</v>
      </c>
      <c r="E6" s="25">
        <v>790</v>
      </c>
      <c r="F6" s="23">
        <v>930</v>
      </c>
      <c r="G6" s="24">
        <f>E6+F6</f>
        <v>1720</v>
      </c>
      <c r="H6" s="11"/>
    </row>
    <row r="7" spans="1:8" ht="13.5" customHeight="1">
      <c r="A7" s="49" t="str">
        <f>'１７'!A7</f>
        <v>  米子市第4投票区</v>
      </c>
      <c r="B7" s="26"/>
      <c r="C7" s="27"/>
      <c r="D7" s="28"/>
      <c r="E7" s="29"/>
      <c r="F7" s="27"/>
      <c r="G7" s="60"/>
      <c r="H7" s="11"/>
    </row>
    <row r="8" spans="1:8" ht="13.5" customHeight="1">
      <c r="A8" s="58" t="str">
        <f>'１７'!A8</f>
        <v>  （米子市明道公民館）</v>
      </c>
      <c r="B8" s="22">
        <f>'推定率'!B8</f>
        <v>999</v>
      </c>
      <c r="C8" s="23">
        <f>'推定率'!C8</f>
        <v>1250</v>
      </c>
      <c r="D8" s="24">
        <f>B8+C8</f>
        <v>2249</v>
      </c>
      <c r="E8" s="25">
        <v>475</v>
      </c>
      <c r="F8" s="23">
        <v>587</v>
      </c>
      <c r="G8" s="24">
        <f>E8+F8</f>
        <v>1062</v>
      </c>
      <c r="H8" s="11"/>
    </row>
    <row r="9" spans="1:8" ht="13.5" customHeight="1">
      <c r="A9" s="49" t="str">
        <f>'１７'!A9</f>
        <v>岩美町浦富第3投票区</v>
      </c>
      <c r="B9" s="59"/>
      <c r="C9" s="32"/>
      <c r="D9" s="28"/>
      <c r="E9" s="29"/>
      <c r="F9" s="27"/>
      <c r="G9" s="60"/>
      <c r="H9" s="11"/>
    </row>
    <row r="10" spans="1:8" ht="13.5" customHeight="1">
      <c r="A10" s="58" t="str">
        <f>'１７'!A10</f>
        <v>　（岩美町中央公民館）</v>
      </c>
      <c r="B10" s="22">
        <f>'推定率'!B10</f>
        <v>505</v>
      </c>
      <c r="C10" s="23">
        <f>'推定率'!C10</f>
        <v>519</v>
      </c>
      <c r="D10" s="24">
        <f>B10+C10</f>
        <v>1024</v>
      </c>
      <c r="E10" s="25">
        <v>204</v>
      </c>
      <c r="F10" s="23">
        <v>209</v>
      </c>
      <c r="G10" s="24">
        <f>E10+F10</f>
        <v>413</v>
      </c>
      <c r="H10" s="11"/>
    </row>
    <row r="11" spans="1:8" ht="13.5" customHeight="1">
      <c r="A11" s="49" t="str">
        <f>'１７'!A11</f>
        <v>河原町曳田投票区</v>
      </c>
      <c r="B11" s="59"/>
      <c r="C11" s="32"/>
      <c r="D11" s="28"/>
      <c r="E11" s="29"/>
      <c r="F11" s="27"/>
      <c r="G11" s="60"/>
      <c r="H11" s="11"/>
    </row>
    <row r="12" spans="1:8" ht="13.5" customHeight="1">
      <c r="A12" s="58" t="str">
        <f>'１７'!A12</f>
        <v>　（八上保育所）</v>
      </c>
      <c r="B12" s="22">
        <f>'推定率'!B12</f>
        <v>288</v>
      </c>
      <c r="C12" s="23">
        <f>'推定率'!C12</f>
        <v>327</v>
      </c>
      <c r="D12" s="24">
        <f>B12+C12</f>
        <v>615</v>
      </c>
      <c r="E12" s="25">
        <v>151</v>
      </c>
      <c r="F12" s="23">
        <v>168</v>
      </c>
      <c r="G12" s="24">
        <f>E12+F12</f>
        <v>319</v>
      </c>
      <c r="H12" s="11"/>
    </row>
    <row r="13" spans="1:8" ht="13.5" customHeight="1">
      <c r="A13" s="49" t="str">
        <f>'１７'!A13</f>
        <v>  八東町第10投票区</v>
      </c>
      <c r="B13" s="59"/>
      <c r="C13" s="32"/>
      <c r="D13" s="28"/>
      <c r="E13" s="29"/>
      <c r="F13" s="27"/>
      <c r="G13" s="60"/>
      <c r="H13" s="11"/>
    </row>
    <row r="14" spans="1:8" ht="13.5" customHeight="1">
      <c r="A14" s="58" t="str">
        <f>'１７'!A14</f>
        <v>  （北山公民館）</v>
      </c>
      <c r="B14" s="22">
        <f>'推定率'!B14</f>
        <v>394</v>
      </c>
      <c r="C14" s="23">
        <f>'推定率'!C14</f>
        <v>427</v>
      </c>
      <c r="D14" s="24">
        <f>B14+C14</f>
        <v>821</v>
      </c>
      <c r="E14" s="25">
        <v>189</v>
      </c>
      <c r="F14" s="23">
        <v>216</v>
      </c>
      <c r="G14" s="24">
        <f>E14+F14</f>
        <v>405</v>
      </c>
      <c r="H14" s="11"/>
    </row>
    <row r="15" spans="1:8" ht="13.5" customHeight="1">
      <c r="A15" s="49" t="str">
        <f>'１７'!A15</f>
        <v>  鹿野町第1投票区</v>
      </c>
      <c r="B15" s="59"/>
      <c r="C15" s="32"/>
      <c r="D15" s="28"/>
      <c r="E15" s="29"/>
      <c r="F15" s="27"/>
      <c r="G15" s="60"/>
      <c r="H15" s="11"/>
    </row>
    <row r="16" spans="1:8" ht="13.5" customHeight="1">
      <c r="A16" s="58" t="str">
        <f>'１７'!A16</f>
        <v>  （旧鹿野小学校）</v>
      </c>
      <c r="B16" s="22">
        <f>'推定率'!B16</f>
        <v>650</v>
      </c>
      <c r="C16" s="23">
        <f>'推定率'!C16</f>
        <v>755</v>
      </c>
      <c r="D16" s="24">
        <f>B16+C16</f>
        <v>1405</v>
      </c>
      <c r="E16" s="25">
        <v>357</v>
      </c>
      <c r="F16" s="23">
        <v>403</v>
      </c>
      <c r="G16" s="24">
        <f>E16+F16</f>
        <v>760</v>
      </c>
      <c r="H16" s="11"/>
    </row>
    <row r="17" spans="1:8" ht="14.25">
      <c r="A17" s="49" t="str">
        <f>'１７'!A17</f>
        <v>  大栄町第17投票区</v>
      </c>
      <c r="B17" s="59"/>
      <c r="C17" s="32"/>
      <c r="D17" s="28"/>
      <c r="E17" s="29"/>
      <c r="F17" s="27"/>
      <c r="G17" s="60"/>
      <c r="H17" s="11"/>
    </row>
    <row r="18" spans="1:8" ht="14.25">
      <c r="A18" s="58" t="str">
        <f>'１７'!A18</f>
        <v>  （大谷公民館）</v>
      </c>
      <c r="B18" s="22">
        <f>'推定率'!B18</f>
        <v>385</v>
      </c>
      <c r="C18" s="23">
        <f>'推定率'!C18</f>
        <v>437</v>
      </c>
      <c r="D18" s="24">
        <f>B18+C18</f>
        <v>822</v>
      </c>
      <c r="E18" s="25">
        <v>190</v>
      </c>
      <c r="F18" s="23">
        <v>226</v>
      </c>
      <c r="G18" s="24">
        <f>E18+F18</f>
        <v>416</v>
      </c>
      <c r="H18" s="11"/>
    </row>
    <row r="19" spans="1:8" ht="14.25">
      <c r="A19" s="49" t="str">
        <f>'１７'!A19</f>
        <v>  赤碕町第2投票区</v>
      </c>
      <c r="B19" s="59"/>
      <c r="C19" s="32"/>
      <c r="D19" s="28"/>
      <c r="E19" s="29"/>
      <c r="F19" s="27"/>
      <c r="G19" s="60"/>
      <c r="H19" s="11"/>
    </row>
    <row r="20" spans="1:8" ht="14.25">
      <c r="A20" s="58" t="str">
        <f>'１７'!A20</f>
        <v>  （赤碕地区公民館）</v>
      </c>
      <c r="B20" s="22">
        <f>'推定率'!B20</f>
        <v>400</v>
      </c>
      <c r="C20" s="23">
        <f>'推定率'!C20</f>
        <v>474</v>
      </c>
      <c r="D20" s="24">
        <f>B20+C20</f>
        <v>874</v>
      </c>
      <c r="E20" s="25">
        <v>222</v>
      </c>
      <c r="F20" s="23">
        <v>274</v>
      </c>
      <c r="G20" s="24">
        <f>E20+F20</f>
        <v>496</v>
      </c>
      <c r="H20" s="11"/>
    </row>
    <row r="21" spans="1:8" ht="14.25">
      <c r="A21" s="49" t="str">
        <f>'１７'!A21</f>
        <v>  岸本町第4投票区</v>
      </c>
      <c r="B21" s="59"/>
      <c r="C21" s="32"/>
      <c r="D21" s="28"/>
      <c r="E21" s="29"/>
      <c r="F21" s="27"/>
      <c r="G21" s="60"/>
      <c r="H21" s="11"/>
    </row>
    <row r="22" spans="1:8" ht="14.25">
      <c r="A22" s="58" t="str">
        <f>'１７'!A22</f>
        <v>  （岸本町中央公民館）</v>
      </c>
      <c r="B22" s="22">
        <f>'推定率'!B22</f>
        <v>728</v>
      </c>
      <c r="C22" s="23">
        <f>'推定率'!C22</f>
        <v>783</v>
      </c>
      <c r="D22" s="24">
        <f>B22+C22</f>
        <v>1511</v>
      </c>
      <c r="E22" s="25">
        <v>365</v>
      </c>
      <c r="F22" s="23">
        <v>421</v>
      </c>
      <c r="G22" s="24">
        <f>E22+F22</f>
        <v>786</v>
      </c>
      <c r="H22" s="11"/>
    </row>
    <row r="23" spans="1:8" ht="14.25">
      <c r="A23" s="49" t="str">
        <f>'１７'!A23</f>
        <v>  名和町第9投票区</v>
      </c>
      <c r="B23" s="59"/>
      <c r="C23" s="32"/>
      <c r="D23" s="28"/>
      <c r="E23" s="29"/>
      <c r="F23" s="27"/>
      <c r="G23" s="60"/>
      <c r="H23" s="11"/>
    </row>
    <row r="24" spans="1:8" ht="14.25">
      <c r="A24" s="58" t="str">
        <f>'１７'!A24</f>
        <v> （名和町漁村センター）</v>
      </c>
      <c r="B24" s="22">
        <f>'推定率'!B24</f>
        <v>371</v>
      </c>
      <c r="C24" s="23">
        <f>'推定率'!C24</f>
        <v>467</v>
      </c>
      <c r="D24" s="24">
        <f>B24+C24</f>
        <v>838</v>
      </c>
      <c r="E24" s="25">
        <v>191</v>
      </c>
      <c r="F24" s="23">
        <v>216</v>
      </c>
      <c r="G24" s="24">
        <f>E24+F24</f>
        <v>407</v>
      </c>
      <c r="H24" s="11"/>
    </row>
    <row r="25" spans="1:8" ht="14.25">
      <c r="A25" s="50"/>
      <c r="B25" s="30"/>
      <c r="C25" s="28"/>
      <c r="D25" s="28"/>
      <c r="E25" s="34"/>
      <c r="F25" s="28"/>
      <c r="G25" s="60"/>
      <c r="H25" s="11"/>
    </row>
    <row r="26" spans="1:8" ht="14.25">
      <c r="A26" s="58" t="s">
        <v>11</v>
      </c>
      <c r="B26" s="35">
        <f>SUM(B6:B24)</f>
        <v>6475</v>
      </c>
      <c r="C26" s="24">
        <f>SUM(C6:C24)</f>
        <v>7522</v>
      </c>
      <c r="D26" s="24">
        <f>SUM(B26:C26)</f>
        <v>13997</v>
      </c>
      <c r="E26" s="36">
        <f>SUM(E6:E24)</f>
        <v>3134</v>
      </c>
      <c r="F26" s="24">
        <f>SUM(F6:F24)</f>
        <v>3650</v>
      </c>
      <c r="G26" s="24">
        <f>E26+F26</f>
        <v>6784</v>
      </c>
      <c r="H26" s="11"/>
    </row>
    <row r="27" spans="1:8" ht="14.25">
      <c r="A27" s="53"/>
      <c r="B27" s="37"/>
      <c r="C27" s="38"/>
      <c r="D27" s="38"/>
      <c r="E27" s="39"/>
      <c r="F27" s="38"/>
      <c r="G27" s="38"/>
      <c r="H27" s="11"/>
    </row>
    <row r="28" spans="1:8" ht="14.25">
      <c r="A28" s="50"/>
      <c r="B28" s="30"/>
      <c r="C28" s="28"/>
      <c r="D28" s="28"/>
      <c r="E28" s="34"/>
      <c r="F28" s="28"/>
      <c r="G28" s="28"/>
      <c r="H28" s="11"/>
    </row>
    <row r="29" spans="1:8" ht="14.25">
      <c r="A29" s="58" t="s">
        <v>62</v>
      </c>
      <c r="B29" s="40"/>
      <c r="C29" s="41"/>
      <c r="D29" s="41"/>
      <c r="E29" s="42">
        <f>ROUND(E26/'推定率'!$B$26*100,2)</f>
        <v>48.4</v>
      </c>
      <c r="F29" s="43">
        <f>ROUND(F26/'推定率'!$C$26*100,2)</f>
        <v>48.52</v>
      </c>
      <c r="G29" s="43">
        <f>ROUND(+G32/'推定率'!$D$32*100,2)</f>
        <v>48.46</v>
      </c>
      <c r="H29" s="11"/>
    </row>
    <row r="30" spans="1:8" ht="14.25">
      <c r="A30" s="53"/>
      <c r="B30" s="37"/>
      <c r="C30" s="38"/>
      <c r="D30" s="38"/>
      <c r="E30" s="39"/>
      <c r="F30" s="38"/>
      <c r="G30" s="38"/>
      <c r="H30" s="11"/>
    </row>
    <row r="31" spans="1:8" ht="14.25">
      <c r="A31" s="50"/>
      <c r="B31" s="44" t="s">
        <v>21</v>
      </c>
      <c r="C31" s="45"/>
      <c r="D31" s="45"/>
      <c r="E31" s="34"/>
      <c r="F31" s="28"/>
      <c r="G31" s="28"/>
      <c r="H31" s="11"/>
    </row>
    <row r="32" spans="1:8" ht="14.25">
      <c r="A32" s="61" t="s">
        <v>12</v>
      </c>
      <c r="B32" s="35">
        <f>'推定率'!B32</f>
        <v>232087</v>
      </c>
      <c r="C32" s="24">
        <f>'推定率'!C32</f>
        <v>260360</v>
      </c>
      <c r="D32" s="24">
        <f>'推定率'!D32</f>
        <v>492447</v>
      </c>
      <c r="E32" s="36">
        <f>ROUND(+'推定率'!$B$32*E29/100,0)</f>
        <v>112330</v>
      </c>
      <c r="F32" s="24">
        <f>ROUND(+'推定率'!$C$32*F29/100,0)</f>
        <v>126327</v>
      </c>
      <c r="G32" s="24">
        <f>E32+F32</f>
        <v>238657</v>
      </c>
      <c r="H32" s="11"/>
    </row>
    <row r="33" spans="1:8" ht="14.25">
      <c r="A33" s="53"/>
      <c r="B33" s="37"/>
      <c r="C33" s="38"/>
      <c r="D33" s="38"/>
      <c r="E33" s="39"/>
      <c r="F33" s="38"/>
      <c r="G33" s="38"/>
      <c r="H33" s="11"/>
    </row>
    <row r="34" spans="1:7" ht="14.25">
      <c r="A34" s="8"/>
      <c r="B34" s="8"/>
      <c r="C34" s="8"/>
      <c r="D34" s="8"/>
      <c r="E34" s="8"/>
      <c r="F34" s="8"/>
      <c r="G34" s="47"/>
    </row>
    <row r="36" spans="1:8" ht="14.25">
      <c r="A36" s="49" t="s">
        <v>57</v>
      </c>
      <c r="B36" s="50"/>
      <c r="C36" s="50"/>
      <c r="D36" s="50"/>
      <c r="E36" s="51">
        <f>'推定率'!AL38</f>
        <v>51.5</v>
      </c>
      <c r="F36" s="51">
        <f>'推定率'!AM38</f>
        <v>51.61</v>
      </c>
      <c r="G36" s="51">
        <f>'推定率'!AN38</f>
        <v>51.56</v>
      </c>
      <c r="H36" s="53"/>
    </row>
    <row r="37" spans="1:8" ht="14.25">
      <c r="A37" s="49" t="s">
        <v>13</v>
      </c>
      <c r="B37" s="50"/>
      <c r="C37" s="50"/>
      <c r="D37" s="50"/>
      <c r="E37" s="51">
        <f>'推定率'!AL39</f>
        <v>57.31</v>
      </c>
      <c r="F37" s="51">
        <f>'推定率'!AM39</f>
        <v>58.59</v>
      </c>
      <c r="G37" s="51">
        <f>'推定率'!AN39</f>
        <v>57.99</v>
      </c>
      <c r="H37" s="53"/>
    </row>
    <row r="38" spans="1:8" ht="14.25">
      <c r="A38" s="49" t="s">
        <v>14</v>
      </c>
      <c r="B38" s="50"/>
      <c r="C38" s="50"/>
      <c r="D38" s="50"/>
      <c r="E38" s="51">
        <f>'推定率'!AL40</f>
        <v>62.84</v>
      </c>
      <c r="F38" s="51">
        <f>'推定率'!AM40</f>
        <v>64.55</v>
      </c>
      <c r="G38" s="51">
        <f>'推定率'!AN40</f>
        <v>63.75</v>
      </c>
      <c r="H38" s="53"/>
    </row>
    <row r="39" spans="1:8" ht="14.25">
      <c r="A39" s="49" t="s">
        <v>15</v>
      </c>
      <c r="B39" s="50"/>
      <c r="C39" s="50"/>
      <c r="D39" s="50"/>
      <c r="E39" s="51">
        <f>'推定率'!AL41</f>
        <v>61.14</v>
      </c>
      <c r="F39" s="51">
        <f>'推定率'!AM41</f>
        <v>62.28</v>
      </c>
      <c r="G39" s="51">
        <f>'推定率'!AN41</f>
        <v>61.75</v>
      </c>
      <c r="H39" s="53"/>
    </row>
    <row r="40" spans="1:8" ht="14.25">
      <c r="A40" s="49" t="s">
        <v>16</v>
      </c>
      <c r="B40" s="50"/>
      <c r="C40" s="50"/>
      <c r="D40" s="50"/>
      <c r="E40" s="51">
        <f>'推定率'!AL42</f>
        <v>71.77</v>
      </c>
      <c r="F40" s="51">
        <f>'推定率'!AM42</f>
        <v>73.91</v>
      </c>
      <c r="G40" s="51">
        <f>'推定率'!AN42</f>
        <v>72.91</v>
      </c>
      <c r="H40" s="53"/>
    </row>
    <row r="41" spans="1:8" ht="14.25">
      <c r="A41" s="49" t="s">
        <v>17</v>
      </c>
      <c r="B41" s="50"/>
      <c r="C41" s="50"/>
      <c r="D41" s="50"/>
      <c r="E41" s="51">
        <f>'推定率'!AL43</f>
        <v>82.45</v>
      </c>
      <c r="F41" s="51">
        <f>'推定率'!AM43</f>
        <v>85.86</v>
      </c>
      <c r="G41" s="51">
        <f>'推定率'!AN43</f>
        <v>84.26</v>
      </c>
      <c r="H41" s="53"/>
    </row>
    <row r="42" spans="1:7" ht="14.25">
      <c r="A42" s="8"/>
      <c r="B42" s="8"/>
      <c r="C42" s="8"/>
      <c r="D42" s="8"/>
      <c r="E42" s="8"/>
      <c r="F42" s="8"/>
      <c r="G42" s="8"/>
    </row>
    <row r="43" ht="14.25">
      <c r="A43" s="2" t="s">
        <v>64</v>
      </c>
    </row>
    <row r="45" ht="14.25">
      <c r="A45" s="2" t="s">
        <v>18</v>
      </c>
    </row>
    <row r="46" spans="1:5" ht="14.25">
      <c r="A46" s="55"/>
      <c r="B46" s="56" t="s">
        <v>22</v>
      </c>
      <c r="C46" s="55"/>
      <c r="D46" s="55"/>
      <c r="E46" s="55"/>
    </row>
    <row r="48" ht="14.25">
      <c r="A48" s="2" t="s">
        <v>19</v>
      </c>
    </row>
    <row r="50" ht="14.25">
      <c r="A50" s="1" t="s">
        <v>66</v>
      </c>
    </row>
    <row r="53" spans="1:7" ht="14.25">
      <c r="A53" s="83"/>
      <c r="B53" s="86" t="s">
        <v>65</v>
      </c>
      <c r="C53" s="113" t="s">
        <v>61</v>
      </c>
      <c r="D53" s="113"/>
      <c r="E53" s="106">
        <f>'推定率'!E34</f>
        <v>15426</v>
      </c>
      <c r="F53" s="106">
        <f>'推定率'!F34</f>
        <v>17612</v>
      </c>
      <c r="G53" s="90">
        <f>SUM(E53:F53)</f>
        <v>33038</v>
      </c>
    </row>
    <row r="54" spans="1:8" ht="14.25">
      <c r="A54" s="83"/>
      <c r="B54" s="83"/>
      <c r="C54" s="114" t="s">
        <v>63</v>
      </c>
      <c r="D54" s="114"/>
      <c r="E54" s="107">
        <f>+E55/B32*100</f>
        <v>55.04659890472108</v>
      </c>
      <c r="F54" s="107">
        <f>+F55/C32*100</f>
        <v>55.28460593025042</v>
      </c>
      <c r="G54" s="107">
        <f>+G55/D32*100</f>
        <v>55.172434800090166</v>
      </c>
      <c r="H54" s="85"/>
    </row>
    <row r="55" spans="1:8" ht="14.25">
      <c r="A55" s="83"/>
      <c r="B55" s="83"/>
      <c r="C55" s="113" t="s">
        <v>67</v>
      </c>
      <c r="D55" s="113"/>
      <c r="E55" s="96">
        <f>+E32+E53</f>
        <v>127756</v>
      </c>
      <c r="F55" s="96">
        <f>+F32+F53</f>
        <v>143939</v>
      </c>
      <c r="G55" s="96">
        <f>+G32+G53</f>
        <v>271695</v>
      </c>
      <c r="H55" s="85"/>
    </row>
  </sheetData>
  <mergeCells count="3">
    <mergeCell ref="C53:D53"/>
    <mergeCell ref="C54:D54"/>
    <mergeCell ref="C55:D55"/>
  </mergeCells>
  <printOptions/>
  <pageMargins left="0.62" right="0.5" top="0.5118055555555555" bottom="0.5" header="0" footer="0"/>
  <pageSetup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dimension ref="A1:AK55"/>
  <sheetViews>
    <sheetView zoomScale="87" zoomScaleNormal="87" workbookViewId="0" topLeftCell="A1">
      <selection activeCell="F25" sqref="F25"/>
    </sheetView>
  </sheetViews>
  <sheetFormatPr defaultColWidth="8.88671875" defaultRowHeight="15"/>
  <cols>
    <col min="1" max="1" width="20.6640625" style="1" customWidth="1"/>
    <col min="2" max="16384" width="10.6640625" style="1" customWidth="1"/>
  </cols>
  <sheetData>
    <row r="1" ht="13.5" customHeight="1">
      <c r="A1" s="2" t="s">
        <v>43</v>
      </c>
    </row>
    <row r="2" spans="10:37" ht="13.5" customHeight="1">
      <c r="J2" s="5"/>
      <c r="M2" s="5"/>
      <c r="P2" s="5"/>
      <c r="S2" s="5"/>
      <c r="V2" s="5"/>
      <c r="Y2" s="5"/>
      <c r="AB2" s="5"/>
      <c r="AE2" s="5"/>
      <c r="AH2" s="5"/>
      <c r="AK2" s="5"/>
    </row>
    <row r="3" spans="1:8" ht="13.5" customHeight="1">
      <c r="A3" s="49" t="s">
        <v>0</v>
      </c>
      <c r="B3" s="6" t="str">
        <f>'１７時３０'!B3</f>
        <v>当日有権者数（7月10日推計）</v>
      </c>
      <c r="C3" s="8"/>
      <c r="D3" s="8"/>
      <c r="E3" s="9"/>
      <c r="F3" s="7" t="s">
        <v>37</v>
      </c>
      <c r="G3" s="8"/>
      <c r="H3" s="11"/>
    </row>
    <row r="4" spans="1:8" ht="13.5" customHeight="1">
      <c r="A4" s="53"/>
      <c r="B4" s="13" t="s">
        <v>20</v>
      </c>
      <c r="C4" s="14" t="s">
        <v>23</v>
      </c>
      <c r="D4" s="14" t="s">
        <v>24</v>
      </c>
      <c r="E4" s="15" t="s">
        <v>20</v>
      </c>
      <c r="F4" s="14" t="s">
        <v>23</v>
      </c>
      <c r="G4" s="14" t="s">
        <v>24</v>
      </c>
      <c r="H4" s="11"/>
    </row>
    <row r="5" spans="1:8" ht="13.5" customHeight="1">
      <c r="A5" s="57" t="str">
        <f>'１７時３０'!A5</f>
        <v>  鳥取市第5投票区</v>
      </c>
      <c r="B5" s="17"/>
      <c r="C5" s="18"/>
      <c r="D5" s="19"/>
      <c r="E5" s="20"/>
      <c r="F5" s="18"/>
      <c r="G5" s="19"/>
      <c r="H5" s="11"/>
    </row>
    <row r="6" spans="1:8" ht="13.5" customHeight="1">
      <c r="A6" s="58" t="str">
        <f>'１７時３０'!A6</f>
        <v>  （鳥取市立西中学校）</v>
      </c>
      <c r="B6" s="22">
        <f>'推定率'!B6</f>
        <v>1755</v>
      </c>
      <c r="C6" s="23">
        <f>'推定率'!C6</f>
        <v>2083</v>
      </c>
      <c r="D6" s="24">
        <f>B6+C6</f>
        <v>3838</v>
      </c>
      <c r="E6" s="25">
        <v>830</v>
      </c>
      <c r="F6" s="23">
        <v>980</v>
      </c>
      <c r="G6" s="24">
        <f>E6+F6</f>
        <v>1810</v>
      </c>
      <c r="H6" s="11"/>
    </row>
    <row r="7" spans="1:8" ht="13.5" customHeight="1">
      <c r="A7" s="49" t="str">
        <f>'１７時３０'!A7</f>
        <v>  米子市第4投票区</v>
      </c>
      <c r="B7" s="26"/>
      <c r="C7" s="27"/>
      <c r="D7" s="28"/>
      <c r="E7" s="29"/>
      <c r="F7" s="27"/>
      <c r="G7" s="60"/>
      <c r="H7" s="11"/>
    </row>
    <row r="8" spans="1:8" ht="13.5" customHeight="1">
      <c r="A8" s="58" t="str">
        <f>'１７時３０'!A8</f>
        <v>  （米子市明道公民館）</v>
      </c>
      <c r="B8" s="22">
        <f>'推定率'!B8</f>
        <v>999</v>
      </c>
      <c r="C8" s="23">
        <f>'推定率'!C8</f>
        <v>1250</v>
      </c>
      <c r="D8" s="24">
        <f>B8+C8</f>
        <v>2249</v>
      </c>
      <c r="E8" s="25">
        <v>487</v>
      </c>
      <c r="F8" s="23">
        <v>605</v>
      </c>
      <c r="G8" s="24">
        <f>E8+F8</f>
        <v>1092</v>
      </c>
      <c r="H8" s="11"/>
    </row>
    <row r="9" spans="1:8" ht="13.5" customHeight="1">
      <c r="A9" s="49" t="str">
        <f>'１７時３０'!A9</f>
        <v>岩美町浦富第3投票区</v>
      </c>
      <c r="B9" s="59"/>
      <c r="C9" s="32"/>
      <c r="D9" s="28"/>
      <c r="E9" s="29"/>
      <c r="F9" s="27"/>
      <c r="G9" s="60"/>
      <c r="H9" s="11"/>
    </row>
    <row r="10" spans="1:8" ht="13.5" customHeight="1">
      <c r="A10" s="58" t="str">
        <f>'１７時３０'!A10</f>
        <v>　（岩美町中央公民館）</v>
      </c>
      <c r="B10" s="22">
        <f>'推定率'!B10</f>
        <v>505</v>
      </c>
      <c r="C10" s="23">
        <f>'推定率'!C10</f>
        <v>519</v>
      </c>
      <c r="D10" s="24">
        <f>B10+C10</f>
        <v>1024</v>
      </c>
      <c r="E10" s="25">
        <v>215</v>
      </c>
      <c r="F10" s="23">
        <v>223</v>
      </c>
      <c r="G10" s="24">
        <f>E10+F10</f>
        <v>438</v>
      </c>
      <c r="H10" s="11"/>
    </row>
    <row r="11" spans="1:8" ht="13.5" customHeight="1">
      <c r="A11" s="49" t="str">
        <f>'１７時３０'!A11</f>
        <v>河原町曳田投票区</v>
      </c>
      <c r="B11" s="59"/>
      <c r="C11" s="32"/>
      <c r="D11" s="28"/>
      <c r="E11" s="29"/>
      <c r="F11" s="27"/>
      <c r="G11" s="60"/>
      <c r="H11" s="11"/>
    </row>
    <row r="12" spans="1:8" ht="13.5" customHeight="1">
      <c r="A12" s="58" t="str">
        <f>'１７時３０'!A12</f>
        <v>　（八上保育所）</v>
      </c>
      <c r="B12" s="22">
        <f>'推定率'!B12</f>
        <v>288</v>
      </c>
      <c r="C12" s="23">
        <f>'推定率'!C12</f>
        <v>327</v>
      </c>
      <c r="D12" s="24">
        <f>B12+C12</f>
        <v>615</v>
      </c>
      <c r="E12" s="25">
        <v>157</v>
      </c>
      <c r="F12" s="23">
        <v>172</v>
      </c>
      <c r="G12" s="24">
        <f>E12+F12</f>
        <v>329</v>
      </c>
      <c r="H12" s="11"/>
    </row>
    <row r="13" spans="1:8" ht="13.5" customHeight="1">
      <c r="A13" s="49" t="str">
        <f>'１７時３０'!A13</f>
        <v>  八東町第10投票区</v>
      </c>
      <c r="B13" s="59"/>
      <c r="C13" s="32"/>
      <c r="D13" s="28"/>
      <c r="E13" s="29"/>
      <c r="F13" s="27"/>
      <c r="G13" s="60"/>
      <c r="H13" s="11"/>
    </row>
    <row r="14" spans="1:8" ht="13.5" customHeight="1">
      <c r="A14" s="58" t="str">
        <f>'１７時３０'!A14</f>
        <v>  （北山公民館）</v>
      </c>
      <c r="B14" s="22">
        <f>'推定率'!B14</f>
        <v>394</v>
      </c>
      <c r="C14" s="23">
        <f>'推定率'!C14</f>
        <v>427</v>
      </c>
      <c r="D14" s="24">
        <f>B14+C14</f>
        <v>821</v>
      </c>
      <c r="E14" s="25">
        <v>197</v>
      </c>
      <c r="F14" s="23">
        <v>224</v>
      </c>
      <c r="G14" s="24">
        <f>E14+F14</f>
        <v>421</v>
      </c>
      <c r="H14" s="11"/>
    </row>
    <row r="15" spans="1:8" ht="13.5" customHeight="1">
      <c r="A15" s="49" t="str">
        <f>'１７時３０'!A15</f>
        <v>  鹿野町第1投票区</v>
      </c>
      <c r="B15" s="59"/>
      <c r="C15" s="32"/>
      <c r="D15" s="28"/>
      <c r="E15" s="29"/>
      <c r="F15" s="27"/>
      <c r="G15" s="60"/>
      <c r="H15" s="11"/>
    </row>
    <row r="16" spans="1:8" ht="13.5" customHeight="1">
      <c r="A16" s="58" t="str">
        <f>'１７時３０'!A16</f>
        <v>  （旧鹿野小学校）</v>
      </c>
      <c r="B16" s="22">
        <f>'推定率'!B16</f>
        <v>650</v>
      </c>
      <c r="C16" s="23">
        <f>'推定率'!C16</f>
        <v>755</v>
      </c>
      <c r="D16" s="24">
        <f>B16+C16</f>
        <v>1405</v>
      </c>
      <c r="E16" s="25">
        <v>362</v>
      </c>
      <c r="F16" s="23">
        <v>413</v>
      </c>
      <c r="G16" s="24">
        <f>E16+F16</f>
        <v>775</v>
      </c>
      <c r="H16" s="11"/>
    </row>
    <row r="17" spans="1:8" ht="14.25">
      <c r="A17" s="49" t="str">
        <f>'１７時３０'!A17</f>
        <v>  大栄町第17投票区</v>
      </c>
      <c r="B17" s="59"/>
      <c r="C17" s="32"/>
      <c r="D17" s="28"/>
      <c r="E17" s="29"/>
      <c r="F17" s="27"/>
      <c r="G17" s="60"/>
      <c r="H17" s="11"/>
    </row>
    <row r="18" spans="1:8" ht="14.25">
      <c r="A18" s="58" t="str">
        <f>'１７時３０'!A18</f>
        <v>  （大谷公民館）</v>
      </c>
      <c r="B18" s="22">
        <f>'推定率'!B18</f>
        <v>385</v>
      </c>
      <c r="C18" s="23">
        <f>'推定率'!C18</f>
        <v>437</v>
      </c>
      <c r="D18" s="24">
        <f>B18+C18</f>
        <v>822</v>
      </c>
      <c r="E18" s="25">
        <v>195</v>
      </c>
      <c r="F18" s="23">
        <v>230</v>
      </c>
      <c r="G18" s="24">
        <f>E18+F18</f>
        <v>425</v>
      </c>
      <c r="H18" s="11"/>
    </row>
    <row r="19" spans="1:8" ht="14.25">
      <c r="A19" s="49" t="str">
        <f>'１７時３０'!A19</f>
        <v>  赤碕町第2投票区</v>
      </c>
      <c r="B19" s="59"/>
      <c r="C19" s="32"/>
      <c r="D19" s="28"/>
      <c r="E19" s="29"/>
      <c r="F19" s="27"/>
      <c r="G19" s="60"/>
      <c r="H19" s="11"/>
    </row>
    <row r="20" spans="1:8" ht="14.25">
      <c r="A20" s="58" t="str">
        <f>'１７時３０'!A20</f>
        <v>  （赤碕地区公民館）</v>
      </c>
      <c r="B20" s="22">
        <f>'推定率'!B20</f>
        <v>400</v>
      </c>
      <c r="C20" s="23">
        <f>'推定率'!C20</f>
        <v>474</v>
      </c>
      <c r="D20" s="24">
        <f>B20+C20</f>
        <v>874</v>
      </c>
      <c r="E20" s="25">
        <v>227</v>
      </c>
      <c r="F20" s="23">
        <v>280</v>
      </c>
      <c r="G20" s="24">
        <f>E20+F20</f>
        <v>507</v>
      </c>
      <c r="H20" s="11"/>
    </row>
    <row r="21" spans="1:8" ht="14.25">
      <c r="A21" s="49" t="str">
        <f>'１７時３０'!A21</f>
        <v>  岸本町第4投票区</v>
      </c>
      <c r="B21" s="59"/>
      <c r="C21" s="32"/>
      <c r="D21" s="28"/>
      <c r="E21" s="29"/>
      <c r="F21" s="27"/>
      <c r="G21" s="60"/>
      <c r="H21" s="11"/>
    </row>
    <row r="22" spans="1:8" ht="14.25">
      <c r="A22" s="58" t="str">
        <f>'１７時３０'!A22</f>
        <v>  （岸本町中央公民館）</v>
      </c>
      <c r="B22" s="22">
        <f>'推定率'!B22</f>
        <v>728</v>
      </c>
      <c r="C22" s="23">
        <f>'推定率'!C22</f>
        <v>783</v>
      </c>
      <c r="D22" s="24">
        <f>B22+C22</f>
        <v>1511</v>
      </c>
      <c r="E22" s="25">
        <v>380</v>
      </c>
      <c r="F22" s="23">
        <v>437</v>
      </c>
      <c r="G22" s="24">
        <f>E22+F22</f>
        <v>817</v>
      </c>
      <c r="H22" s="11"/>
    </row>
    <row r="23" spans="1:8" ht="14.25">
      <c r="A23" s="49" t="str">
        <f>'１７時３０'!A23</f>
        <v>  名和町第9投票区</v>
      </c>
      <c r="B23" s="59"/>
      <c r="C23" s="32"/>
      <c r="D23" s="28"/>
      <c r="E23" s="29"/>
      <c r="F23" s="27"/>
      <c r="G23" s="60"/>
      <c r="H23" s="11"/>
    </row>
    <row r="24" spans="1:8" ht="14.25">
      <c r="A24" s="58" t="str">
        <f>'１７時３０'!A24</f>
        <v> （名和町漁村センター）</v>
      </c>
      <c r="B24" s="22">
        <f>'推定率'!B24</f>
        <v>371</v>
      </c>
      <c r="C24" s="23">
        <f>'推定率'!C24</f>
        <v>467</v>
      </c>
      <c r="D24" s="24">
        <f>B24+C24</f>
        <v>838</v>
      </c>
      <c r="E24" s="25">
        <v>197</v>
      </c>
      <c r="F24" s="23">
        <v>228</v>
      </c>
      <c r="G24" s="24">
        <f>E24+F24</f>
        <v>425</v>
      </c>
      <c r="H24" s="11"/>
    </row>
    <row r="25" spans="1:8" ht="14.25">
      <c r="A25" s="50"/>
      <c r="B25" s="30"/>
      <c r="C25" s="28"/>
      <c r="D25" s="28"/>
      <c r="E25" s="34"/>
      <c r="F25" s="28"/>
      <c r="G25" s="60"/>
      <c r="H25" s="11"/>
    </row>
    <row r="26" spans="1:8" ht="14.25">
      <c r="A26" s="58" t="s">
        <v>11</v>
      </c>
      <c r="B26" s="35">
        <f>SUM(B6:B24)</f>
        <v>6475</v>
      </c>
      <c r="C26" s="24">
        <f>SUM(C6:C24)</f>
        <v>7522</v>
      </c>
      <c r="D26" s="24">
        <f>SUM(B26:C26)</f>
        <v>13997</v>
      </c>
      <c r="E26" s="36">
        <f>SUM(E6:E24)</f>
        <v>3247</v>
      </c>
      <c r="F26" s="24">
        <f>SUM(F6:F24)</f>
        <v>3792</v>
      </c>
      <c r="G26" s="24">
        <f>E26+F26</f>
        <v>7039</v>
      </c>
      <c r="H26" s="11"/>
    </row>
    <row r="27" spans="1:8" ht="14.25">
      <c r="A27" s="53"/>
      <c r="B27" s="37"/>
      <c r="C27" s="38"/>
      <c r="D27" s="38"/>
      <c r="E27" s="39"/>
      <c r="F27" s="38"/>
      <c r="G27" s="38"/>
      <c r="H27" s="11"/>
    </row>
    <row r="28" spans="1:8" ht="14.25">
      <c r="A28" s="50"/>
      <c r="B28" s="30"/>
      <c r="C28" s="28"/>
      <c r="D28" s="28"/>
      <c r="E28" s="34"/>
      <c r="F28" s="28"/>
      <c r="G28" s="28"/>
      <c r="H28" s="11"/>
    </row>
    <row r="29" spans="1:8" ht="14.25">
      <c r="A29" s="58" t="s">
        <v>62</v>
      </c>
      <c r="B29" s="40"/>
      <c r="C29" s="41"/>
      <c r="D29" s="41"/>
      <c r="E29" s="42">
        <f>ROUND(E26/'推定率'!$B$26*100,2)</f>
        <v>50.15</v>
      </c>
      <c r="F29" s="43">
        <f>ROUND(F26/'推定率'!$C$26*100,2)</f>
        <v>50.41</v>
      </c>
      <c r="G29" s="43">
        <f>ROUND(+G32/'推定率'!$D$32*100,2)</f>
        <v>50.29</v>
      </c>
      <c r="H29" s="11"/>
    </row>
    <row r="30" spans="1:8" ht="14.25">
      <c r="A30" s="53"/>
      <c r="B30" s="37"/>
      <c r="C30" s="38"/>
      <c r="D30" s="38"/>
      <c r="E30" s="39"/>
      <c r="F30" s="38"/>
      <c r="G30" s="38"/>
      <c r="H30" s="11"/>
    </row>
    <row r="31" spans="1:8" ht="14.25">
      <c r="A31" s="50"/>
      <c r="B31" s="44" t="s">
        <v>21</v>
      </c>
      <c r="C31" s="45"/>
      <c r="D31" s="45"/>
      <c r="E31" s="34"/>
      <c r="F31" s="28"/>
      <c r="G31" s="28"/>
      <c r="H31" s="11"/>
    </row>
    <row r="32" spans="1:8" ht="14.25">
      <c r="A32" s="61" t="s">
        <v>12</v>
      </c>
      <c r="B32" s="35">
        <f>'推定率'!B32</f>
        <v>232087</v>
      </c>
      <c r="C32" s="24">
        <f>'推定率'!C32</f>
        <v>260360</v>
      </c>
      <c r="D32" s="24">
        <f>'推定率'!D32</f>
        <v>492447</v>
      </c>
      <c r="E32" s="36">
        <f>ROUND(+'推定率'!$B$32*E29/100,0)</f>
        <v>116392</v>
      </c>
      <c r="F32" s="24">
        <f>ROUND(+'推定率'!$C$32*F29/100,0)</f>
        <v>131247</v>
      </c>
      <c r="G32" s="24">
        <f>E32+F32</f>
        <v>247639</v>
      </c>
      <c r="H32" s="11"/>
    </row>
    <row r="33" spans="1:8" ht="14.25">
      <c r="A33" s="53"/>
      <c r="B33" s="37"/>
      <c r="C33" s="38"/>
      <c r="D33" s="38"/>
      <c r="E33" s="39"/>
      <c r="F33" s="38"/>
      <c r="G33" s="38"/>
      <c r="H33" s="11"/>
    </row>
    <row r="34" spans="1:7" ht="14.25">
      <c r="A34" s="8"/>
      <c r="B34" s="8"/>
      <c r="C34" s="8"/>
      <c r="D34" s="8"/>
      <c r="E34" s="8"/>
      <c r="F34" s="8"/>
      <c r="G34" s="47"/>
    </row>
    <row r="36" spans="1:8" ht="14.25">
      <c r="A36" s="49" t="s">
        <v>57</v>
      </c>
      <c r="B36" s="50"/>
      <c r="C36" s="50"/>
      <c r="D36" s="50"/>
      <c r="E36" s="51">
        <f>'推定率'!AO38</f>
        <v>53.73</v>
      </c>
      <c r="F36" s="51">
        <f>'推定率'!AP38</f>
        <v>53.84</v>
      </c>
      <c r="G36" s="51">
        <f>'推定率'!AQ38</f>
        <v>53.79</v>
      </c>
      <c r="H36" s="53"/>
    </row>
    <row r="37" spans="1:8" ht="14.25">
      <c r="A37" s="49" t="s">
        <v>13</v>
      </c>
      <c r="B37" s="50"/>
      <c r="C37" s="50"/>
      <c r="D37" s="50"/>
      <c r="E37" s="51">
        <f>'推定率'!AO39</f>
        <v>58.69</v>
      </c>
      <c r="F37" s="51">
        <f>'推定率'!AP39</f>
        <v>60.11</v>
      </c>
      <c r="G37" s="51">
        <f>'推定率'!AQ39</f>
        <v>59.44</v>
      </c>
      <c r="H37" s="53"/>
    </row>
    <row r="38" spans="1:8" ht="14.25">
      <c r="A38" s="49" t="s">
        <v>14</v>
      </c>
      <c r="B38" s="50"/>
      <c r="C38" s="50"/>
      <c r="D38" s="50"/>
      <c r="E38" s="51">
        <f>'推定率'!AO40</f>
        <v>68.14</v>
      </c>
      <c r="F38" s="51">
        <f>'推定率'!AP40</f>
        <v>69.27</v>
      </c>
      <c r="G38" s="51">
        <f>'推定率'!AQ40</f>
        <v>68.74</v>
      </c>
      <c r="H38" s="53"/>
    </row>
    <row r="39" spans="1:8" ht="14.25">
      <c r="A39" s="49" t="s">
        <v>15</v>
      </c>
      <c r="B39" s="50"/>
      <c r="C39" s="50"/>
      <c r="D39" s="50"/>
      <c r="E39" s="51">
        <f>'推定率'!AO41</f>
        <v>67.39</v>
      </c>
      <c r="F39" s="51">
        <f>'推定率'!AP41</f>
        <v>68.72</v>
      </c>
      <c r="G39" s="51">
        <f>'推定率'!AQ41</f>
        <v>68.1</v>
      </c>
      <c r="H39" s="53"/>
    </row>
    <row r="40" spans="1:8" ht="14.25">
      <c r="A40" s="49" t="s">
        <v>16</v>
      </c>
      <c r="B40" s="50"/>
      <c r="C40" s="50"/>
      <c r="D40" s="50"/>
      <c r="E40" s="51">
        <f>'推定率'!AO42</f>
        <v>78.74</v>
      </c>
      <c r="F40" s="51">
        <f>'推定率'!AP42</f>
        <v>79.83</v>
      </c>
      <c r="G40" s="51">
        <f>'推定率'!AQ42</f>
        <v>79.32</v>
      </c>
      <c r="H40" s="53"/>
    </row>
    <row r="41" spans="1:8" ht="14.25">
      <c r="A41" s="49" t="s">
        <v>17</v>
      </c>
      <c r="B41" s="50"/>
      <c r="C41" s="50"/>
      <c r="D41" s="50"/>
      <c r="E41" s="51">
        <f>'推定率'!AO43</f>
        <v>85.07</v>
      </c>
      <c r="F41" s="51">
        <f>'推定率'!AP43</f>
        <v>87.23</v>
      </c>
      <c r="G41" s="51">
        <f>'推定率'!AQ43</f>
        <v>86.24</v>
      </c>
      <c r="H41" s="53"/>
    </row>
    <row r="42" spans="1:7" ht="14.25">
      <c r="A42" s="8"/>
      <c r="B42" s="8"/>
      <c r="C42" s="8"/>
      <c r="D42" s="8"/>
      <c r="E42" s="8"/>
      <c r="F42" s="8"/>
      <c r="G42" s="8"/>
    </row>
    <row r="43" ht="14.25">
      <c r="A43" s="2" t="s">
        <v>64</v>
      </c>
    </row>
    <row r="45" ht="14.25">
      <c r="A45" s="2" t="s">
        <v>18</v>
      </c>
    </row>
    <row r="46" spans="1:5" ht="14.25">
      <c r="A46" s="55"/>
      <c r="B46" s="56" t="s">
        <v>22</v>
      </c>
      <c r="C46" s="55"/>
      <c r="D46" s="55"/>
      <c r="E46" s="55"/>
    </row>
    <row r="48" ht="14.25">
      <c r="A48" s="2" t="s">
        <v>19</v>
      </c>
    </row>
    <row r="50" ht="14.25">
      <c r="A50" s="1" t="s">
        <v>66</v>
      </c>
    </row>
    <row r="53" spans="1:7" ht="14.25">
      <c r="A53" s="83"/>
      <c r="B53" s="86" t="s">
        <v>65</v>
      </c>
      <c r="C53" s="113" t="s">
        <v>61</v>
      </c>
      <c r="D53" s="113"/>
      <c r="E53" s="106">
        <f>'推定率'!E34</f>
        <v>15426</v>
      </c>
      <c r="F53" s="106">
        <f>'推定率'!F34</f>
        <v>17612</v>
      </c>
      <c r="G53" s="90">
        <f>SUM(E53:F53)</f>
        <v>33038</v>
      </c>
    </row>
    <row r="54" spans="1:8" ht="14.25">
      <c r="A54" s="83"/>
      <c r="B54" s="83"/>
      <c r="C54" s="114" t="s">
        <v>63</v>
      </c>
      <c r="D54" s="114"/>
      <c r="E54" s="107">
        <f>+E55/B32*100</f>
        <v>56.79680464653342</v>
      </c>
      <c r="F54" s="107">
        <f>+F55/C32*100</f>
        <v>57.17429712705485</v>
      </c>
      <c r="G54" s="107">
        <f>+G55/D32*100</f>
        <v>56.99638742849484</v>
      </c>
      <c r="H54" s="85"/>
    </row>
    <row r="55" spans="1:8" ht="14.25">
      <c r="A55" s="83"/>
      <c r="B55" s="83"/>
      <c r="C55" s="113" t="s">
        <v>67</v>
      </c>
      <c r="D55" s="113"/>
      <c r="E55" s="96">
        <f>+E32+E53</f>
        <v>131818</v>
      </c>
      <c r="F55" s="96">
        <f>+F32+F53</f>
        <v>148859</v>
      </c>
      <c r="G55" s="96">
        <f>+G32+G53</f>
        <v>280677</v>
      </c>
      <c r="H55" s="85"/>
    </row>
  </sheetData>
  <mergeCells count="3">
    <mergeCell ref="C53:D53"/>
    <mergeCell ref="C54:D54"/>
    <mergeCell ref="C55:D55"/>
  </mergeCells>
  <printOptions/>
  <pageMargins left="0.57" right="0.5" top="0.5118055555555555" bottom="0.5" header="0" footer="0"/>
  <pageSetup horizontalDpi="600" verticalDpi="600" orientation="portrait" paperSize="9" scale="80" r:id="rId1"/>
</worksheet>
</file>

<file path=xl/worksheets/sheet15.xml><?xml version="1.0" encoding="utf-8"?>
<worksheet xmlns="http://schemas.openxmlformats.org/spreadsheetml/2006/main" xmlns:r="http://schemas.openxmlformats.org/officeDocument/2006/relationships">
  <dimension ref="A1:AK55"/>
  <sheetViews>
    <sheetView zoomScale="87" zoomScaleNormal="87" workbookViewId="0" topLeftCell="A1">
      <selection activeCell="D15" sqref="D15"/>
    </sheetView>
  </sheetViews>
  <sheetFormatPr defaultColWidth="8.88671875" defaultRowHeight="15"/>
  <cols>
    <col min="1" max="1" width="20.6640625" style="1" customWidth="1"/>
    <col min="2" max="16384" width="10.6640625" style="1" customWidth="1"/>
  </cols>
  <sheetData>
    <row r="1" ht="13.5" customHeight="1">
      <c r="A1" s="2" t="s">
        <v>43</v>
      </c>
    </row>
    <row r="2" spans="10:37" ht="13.5" customHeight="1">
      <c r="J2" s="5"/>
      <c r="M2" s="5"/>
      <c r="P2" s="5"/>
      <c r="S2" s="5"/>
      <c r="V2" s="5"/>
      <c r="Y2" s="5"/>
      <c r="AB2" s="5"/>
      <c r="AE2" s="5"/>
      <c r="AH2" s="5"/>
      <c r="AK2" s="5"/>
    </row>
    <row r="3" spans="1:8" ht="13.5" customHeight="1">
      <c r="A3" s="49" t="s">
        <v>0</v>
      </c>
      <c r="B3" s="6" t="str">
        <f>'１８'!B3</f>
        <v>当日有権者数（7月10日推計）</v>
      </c>
      <c r="C3" s="8"/>
      <c r="D3" s="8"/>
      <c r="E3" s="9"/>
      <c r="F3" s="7" t="s">
        <v>38</v>
      </c>
      <c r="G3" s="8"/>
      <c r="H3" s="11"/>
    </row>
    <row r="4" spans="1:8" ht="13.5" customHeight="1">
      <c r="A4" s="53"/>
      <c r="B4" s="13" t="s">
        <v>20</v>
      </c>
      <c r="C4" s="14" t="s">
        <v>23</v>
      </c>
      <c r="D4" s="14" t="s">
        <v>24</v>
      </c>
      <c r="E4" s="15" t="s">
        <v>20</v>
      </c>
      <c r="F4" s="14" t="s">
        <v>23</v>
      </c>
      <c r="G4" s="14" t="s">
        <v>24</v>
      </c>
      <c r="H4" s="11"/>
    </row>
    <row r="5" spans="1:8" ht="13.5" customHeight="1">
      <c r="A5" s="57" t="str">
        <f>'１８'!A5</f>
        <v>  鳥取市第5投票区</v>
      </c>
      <c r="B5" s="17"/>
      <c r="C5" s="18"/>
      <c r="D5" s="19"/>
      <c r="E5" s="20"/>
      <c r="F5" s="18"/>
      <c r="G5" s="19"/>
      <c r="H5" s="11"/>
    </row>
    <row r="6" spans="1:8" ht="13.5" customHeight="1">
      <c r="A6" s="58" t="str">
        <f>'１８'!A6</f>
        <v>  （鳥取市立西中学校）</v>
      </c>
      <c r="B6" s="22">
        <f>'推定率'!B6</f>
        <v>1755</v>
      </c>
      <c r="C6" s="23">
        <f>'推定率'!C6</f>
        <v>2083</v>
      </c>
      <c r="D6" s="24">
        <f>B6+C6</f>
        <v>3838</v>
      </c>
      <c r="E6" s="25">
        <v>890</v>
      </c>
      <c r="F6" s="23">
        <v>1080</v>
      </c>
      <c r="G6" s="24">
        <f>E6+F6</f>
        <v>1970</v>
      </c>
      <c r="H6" s="11"/>
    </row>
    <row r="7" spans="1:8" ht="13.5" customHeight="1">
      <c r="A7" s="49" t="str">
        <f>'１８'!A7</f>
        <v>  米子市第4投票区</v>
      </c>
      <c r="B7" s="26"/>
      <c r="C7" s="27"/>
      <c r="D7" s="28"/>
      <c r="E7" s="29"/>
      <c r="F7" s="27"/>
      <c r="G7" s="60"/>
      <c r="H7" s="11"/>
    </row>
    <row r="8" spans="1:8" ht="13.5" customHeight="1">
      <c r="A8" s="58" t="str">
        <f>'１８'!A8</f>
        <v>  （米子市明道公民館）</v>
      </c>
      <c r="B8" s="22">
        <f>'推定率'!B8</f>
        <v>999</v>
      </c>
      <c r="C8" s="23">
        <f>'推定率'!C8</f>
        <v>1250</v>
      </c>
      <c r="D8" s="24">
        <f>B8+C8</f>
        <v>2249</v>
      </c>
      <c r="E8" s="25">
        <v>513</v>
      </c>
      <c r="F8" s="23">
        <v>644</v>
      </c>
      <c r="G8" s="24">
        <f>E8+F8</f>
        <v>1157</v>
      </c>
      <c r="H8" s="11"/>
    </row>
    <row r="9" spans="1:8" ht="13.5" customHeight="1">
      <c r="A9" s="49" t="str">
        <f>'１８'!A9</f>
        <v>岩美町浦富第3投票区</v>
      </c>
      <c r="B9" s="59"/>
      <c r="C9" s="32"/>
      <c r="D9" s="28"/>
      <c r="E9" s="29"/>
      <c r="F9" s="27"/>
      <c r="G9" s="60"/>
      <c r="H9" s="11"/>
    </row>
    <row r="10" spans="1:8" ht="13.5" customHeight="1">
      <c r="A10" s="58" t="str">
        <f>'１８'!A10</f>
        <v>　（岩美町中央公民館）</v>
      </c>
      <c r="B10" s="22">
        <f>'推定率'!B10</f>
        <v>505</v>
      </c>
      <c r="C10" s="23">
        <f>'推定率'!C10</f>
        <v>519</v>
      </c>
      <c r="D10" s="24">
        <f>B10+C10</f>
        <v>1024</v>
      </c>
      <c r="E10" s="25">
        <v>232</v>
      </c>
      <c r="F10" s="23">
        <v>242</v>
      </c>
      <c r="G10" s="24">
        <f>E10+F10</f>
        <v>474</v>
      </c>
      <c r="H10" s="11"/>
    </row>
    <row r="11" spans="1:8" ht="13.5" customHeight="1">
      <c r="A11" s="49" t="str">
        <f>'１８'!A11</f>
        <v>河原町曳田投票区</v>
      </c>
      <c r="B11" s="59"/>
      <c r="C11" s="32"/>
      <c r="D11" s="28"/>
      <c r="E11" s="29"/>
      <c r="F11" s="27"/>
      <c r="G11" s="60"/>
      <c r="H11" s="11"/>
    </row>
    <row r="12" spans="1:8" ht="13.5" customHeight="1">
      <c r="A12" s="58" t="str">
        <f>'１８'!A12</f>
        <v>　（八上保育所）</v>
      </c>
      <c r="B12" s="22">
        <f>'推定率'!B12</f>
        <v>288</v>
      </c>
      <c r="C12" s="23">
        <f>'推定率'!C12</f>
        <v>327</v>
      </c>
      <c r="D12" s="24">
        <f>B12+C12</f>
        <v>615</v>
      </c>
      <c r="E12" s="25">
        <v>161</v>
      </c>
      <c r="F12" s="23">
        <v>189</v>
      </c>
      <c r="G12" s="24">
        <f>E12+F12</f>
        <v>350</v>
      </c>
      <c r="H12" s="11"/>
    </row>
    <row r="13" spans="1:8" ht="13.5" customHeight="1">
      <c r="A13" s="49" t="str">
        <f>'１８'!A13</f>
        <v>  八東町第10投票区</v>
      </c>
      <c r="B13" s="59"/>
      <c r="C13" s="32"/>
      <c r="D13" s="28"/>
      <c r="E13" s="29"/>
      <c r="F13" s="27"/>
      <c r="G13" s="60"/>
      <c r="H13" s="11"/>
    </row>
    <row r="14" spans="1:8" ht="13.5" customHeight="1">
      <c r="A14" s="58" t="str">
        <f>'１８'!A14</f>
        <v>  （北山公民館）</v>
      </c>
      <c r="B14" s="22">
        <f>'推定率'!B14</f>
        <v>394</v>
      </c>
      <c r="C14" s="23">
        <f>'推定率'!C14</f>
        <v>427</v>
      </c>
      <c r="D14" s="24">
        <f>B14+C14</f>
        <v>821</v>
      </c>
      <c r="E14" s="25">
        <v>210</v>
      </c>
      <c r="F14" s="23">
        <v>238</v>
      </c>
      <c r="G14" s="24">
        <f>E14+F14</f>
        <v>448</v>
      </c>
      <c r="H14" s="11"/>
    </row>
    <row r="15" spans="1:8" ht="13.5" customHeight="1">
      <c r="A15" s="49" t="str">
        <f>'１８'!A15</f>
        <v>  鹿野町第1投票区</v>
      </c>
      <c r="B15" s="59"/>
      <c r="C15" s="32"/>
      <c r="D15" s="28"/>
      <c r="E15" s="29"/>
      <c r="F15" s="27"/>
      <c r="G15" s="60"/>
      <c r="H15" s="11"/>
    </row>
    <row r="16" spans="1:8" ht="13.5" customHeight="1">
      <c r="A16" s="58" t="str">
        <f>'１８'!A16</f>
        <v>  （旧鹿野小学校）</v>
      </c>
      <c r="B16" s="22">
        <f>'推定率'!B16</f>
        <v>650</v>
      </c>
      <c r="C16" s="23">
        <f>'推定率'!C16</f>
        <v>755</v>
      </c>
      <c r="D16" s="24">
        <f>B16+C16</f>
        <v>1405</v>
      </c>
      <c r="E16" s="25">
        <v>388</v>
      </c>
      <c r="F16" s="23">
        <v>441</v>
      </c>
      <c r="G16" s="24">
        <f>E16+F16</f>
        <v>829</v>
      </c>
      <c r="H16" s="11"/>
    </row>
    <row r="17" spans="1:8" ht="14.25">
      <c r="A17" s="49" t="str">
        <f>'１８'!A17</f>
        <v>  大栄町第17投票区</v>
      </c>
      <c r="B17" s="59"/>
      <c r="C17" s="32"/>
      <c r="D17" s="28"/>
      <c r="E17" s="29"/>
      <c r="F17" s="27"/>
      <c r="G17" s="60"/>
      <c r="H17" s="11"/>
    </row>
    <row r="18" spans="1:8" ht="14.25">
      <c r="A18" s="58" t="str">
        <f>'１８'!A18</f>
        <v>  （大谷公民館）</v>
      </c>
      <c r="B18" s="22">
        <f>'推定率'!B18</f>
        <v>385</v>
      </c>
      <c r="C18" s="23">
        <f>'推定率'!C18</f>
        <v>437</v>
      </c>
      <c r="D18" s="24">
        <f>B18+C18</f>
        <v>822</v>
      </c>
      <c r="E18" s="25">
        <v>213</v>
      </c>
      <c r="F18" s="23">
        <v>247</v>
      </c>
      <c r="G18" s="24">
        <f>E18+F18</f>
        <v>460</v>
      </c>
      <c r="H18" s="11"/>
    </row>
    <row r="19" spans="1:8" ht="14.25">
      <c r="A19" s="49" t="str">
        <f>'１８'!A19</f>
        <v>  赤碕町第2投票区</v>
      </c>
      <c r="B19" s="59"/>
      <c r="C19" s="32"/>
      <c r="D19" s="28"/>
      <c r="E19" s="29"/>
      <c r="F19" s="27"/>
      <c r="G19" s="60"/>
      <c r="H19" s="11"/>
    </row>
    <row r="20" spans="1:8" ht="14.25">
      <c r="A20" s="58" t="str">
        <f>'１８'!A20</f>
        <v>  （赤碕地区公民館）</v>
      </c>
      <c r="B20" s="22">
        <f>'推定率'!B20</f>
        <v>400</v>
      </c>
      <c r="C20" s="23">
        <f>'推定率'!C20</f>
        <v>474</v>
      </c>
      <c r="D20" s="24">
        <f>B20+C20</f>
        <v>874</v>
      </c>
      <c r="E20" s="25">
        <v>236</v>
      </c>
      <c r="F20" s="23">
        <v>297</v>
      </c>
      <c r="G20" s="24">
        <f>E20+F20</f>
        <v>533</v>
      </c>
      <c r="H20" s="11"/>
    </row>
    <row r="21" spans="1:8" ht="14.25">
      <c r="A21" s="49" t="str">
        <f>'１８'!A21</f>
        <v>  岸本町第4投票区</v>
      </c>
      <c r="B21" s="59"/>
      <c r="C21" s="32"/>
      <c r="D21" s="28"/>
      <c r="E21" s="29"/>
      <c r="F21" s="27"/>
      <c r="G21" s="60"/>
      <c r="H21" s="11"/>
    </row>
    <row r="22" spans="1:8" ht="14.25">
      <c r="A22" s="58" t="str">
        <f>'１８'!A22</f>
        <v>  （岸本町中央公民館）</v>
      </c>
      <c r="B22" s="22">
        <f>'推定率'!B22</f>
        <v>728</v>
      </c>
      <c r="C22" s="23">
        <f>'推定率'!C22</f>
        <v>783</v>
      </c>
      <c r="D22" s="24">
        <f>B22+C22</f>
        <v>1511</v>
      </c>
      <c r="E22" s="25">
        <v>407</v>
      </c>
      <c r="F22" s="23">
        <v>470</v>
      </c>
      <c r="G22" s="24">
        <f>E22+F22</f>
        <v>877</v>
      </c>
      <c r="H22" s="11"/>
    </row>
    <row r="23" spans="1:8" ht="14.25">
      <c r="A23" s="49" t="str">
        <f>'１８'!A23</f>
        <v>  名和町第9投票区</v>
      </c>
      <c r="B23" s="59"/>
      <c r="C23" s="32"/>
      <c r="D23" s="28"/>
      <c r="E23" s="29"/>
      <c r="F23" s="27"/>
      <c r="G23" s="60"/>
      <c r="H23" s="11"/>
    </row>
    <row r="24" spans="1:8" ht="14.25">
      <c r="A24" s="58" t="str">
        <f>'１８'!A24</f>
        <v> （名和町漁村センター）</v>
      </c>
      <c r="B24" s="22">
        <f>'推定率'!B24</f>
        <v>371</v>
      </c>
      <c r="C24" s="23">
        <f>'推定率'!C24</f>
        <v>467</v>
      </c>
      <c r="D24" s="24">
        <f>B24+C24</f>
        <v>838</v>
      </c>
      <c r="E24" s="25">
        <v>215</v>
      </c>
      <c r="F24" s="23">
        <v>240</v>
      </c>
      <c r="G24" s="24">
        <f>E24+F24</f>
        <v>455</v>
      </c>
      <c r="H24" s="11"/>
    </row>
    <row r="25" spans="1:8" ht="14.25">
      <c r="A25" s="50"/>
      <c r="B25" s="30"/>
      <c r="C25" s="28"/>
      <c r="D25" s="28"/>
      <c r="E25" s="34"/>
      <c r="F25" s="28"/>
      <c r="G25" s="60"/>
      <c r="H25" s="11"/>
    </row>
    <row r="26" spans="1:8" ht="14.25">
      <c r="A26" s="58" t="s">
        <v>11</v>
      </c>
      <c r="B26" s="35">
        <f>SUM(B6:B24)</f>
        <v>6475</v>
      </c>
      <c r="C26" s="24">
        <f>SUM(C6:C24)</f>
        <v>7522</v>
      </c>
      <c r="D26" s="24">
        <f>SUM(B26:C26)</f>
        <v>13997</v>
      </c>
      <c r="E26" s="36">
        <f>SUM(E6:E24)</f>
        <v>3465</v>
      </c>
      <c r="F26" s="24">
        <f>SUM(F6:F24)</f>
        <v>4088</v>
      </c>
      <c r="G26" s="24">
        <f>E26+F26</f>
        <v>7553</v>
      </c>
      <c r="H26" s="11"/>
    </row>
    <row r="27" spans="1:8" ht="14.25">
      <c r="A27" s="53"/>
      <c r="B27" s="37"/>
      <c r="C27" s="38"/>
      <c r="D27" s="38"/>
      <c r="E27" s="39"/>
      <c r="F27" s="38"/>
      <c r="G27" s="38"/>
      <c r="H27" s="11"/>
    </row>
    <row r="28" spans="1:8" ht="14.25">
      <c r="A28" s="50"/>
      <c r="B28" s="30"/>
      <c r="C28" s="28"/>
      <c r="D28" s="28"/>
      <c r="E28" s="34"/>
      <c r="F28" s="28"/>
      <c r="G28" s="28"/>
      <c r="H28" s="11"/>
    </row>
    <row r="29" spans="1:8" ht="14.25">
      <c r="A29" s="58" t="s">
        <v>62</v>
      </c>
      <c r="B29" s="40"/>
      <c r="C29" s="41"/>
      <c r="D29" s="41"/>
      <c r="E29" s="42">
        <f>ROUND(E26/'推定率'!$B$26*100,2)</f>
        <v>53.51</v>
      </c>
      <c r="F29" s="43">
        <f>ROUND(F26/'推定率'!$C$26*100,2)</f>
        <v>54.35</v>
      </c>
      <c r="G29" s="43">
        <f>ROUND(+G32/'推定率'!$D$32*100,2)</f>
        <v>53.95</v>
      </c>
      <c r="H29" s="11"/>
    </row>
    <row r="30" spans="1:8" ht="14.25">
      <c r="A30" s="53"/>
      <c r="B30" s="37"/>
      <c r="C30" s="38"/>
      <c r="D30" s="38"/>
      <c r="E30" s="39"/>
      <c r="F30" s="38"/>
      <c r="G30" s="38"/>
      <c r="H30" s="11"/>
    </row>
    <row r="31" spans="1:8" ht="14.25">
      <c r="A31" s="50"/>
      <c r="B31" s="44" t="s">
        <v>21</v>
      </c>
      <c r="C31" s="45"/>
      <c r="D31" s="45"/>
      <c r="E31" s="34"/>
      <c r="F31" s="28"/>
      <c r="G31" s="28"/>
      <c r="H31" s="11"/>
    </row>
    <row r="32" spans="1:8" ht="14.25">
      <c r="A32" s="61" t="s">
        <v>12</v>
      </c>
      <c r="B32" s="35">
        <f>'推定率'!B32</f>
        <v>232087</v>
      </c>
      <c r="C32" s="24">
        <f>'推定率'!C32</f>
        <v>260360</v>
      </c>
      <c r="D32" s="24">
        <f>'推定率'!D32</f>
        <v>492447</v>
      </c>
      <c r="E32" s="36">
        <f>ROUND(+'推定率'!$B$32*E29/100,0)</f>
        <v>124190</v>
      </c>
      <c r="F32" s="24">
        <f>ROUND(+'推定率'!$C$32*F29/100,0)</f>
        <v>141506</v>
      </c>
      <c r="G32" s="24">
        <f>E32+F32</f>
        <v>265696</v>
      </c>
      <c r="H32" s="11"/>
    </row>
    <row r="33" spans="1:8" ht="14.25">
      <c r="A33" s="53"/>
      <c r="B33" s="37"/>
      <c r="C33" s="38"/>
      <c r="D33" s="38"/>
      <c r="E33" s="39"/>
      <c r="F33" s="38"/>
      <c r="G33" s="38"/>
      <c r="H33" s="11"/>
    </row>
    <row r="34" spans="1:7" ht="14.25">
      <c r="A34" s="8"/>
      <c r="B34" s="8"/>
      <c r="C34" s="8"/>
      <c r="D34" s="8"/>
      <c r="E34" s="8"/>
      <c r="F34" s="8"/>
      <c r="G34" s="47"/>
    </row>
    <row r="36" spans="1:8" ht="14.25">
      <c r="A36" s="49" t="s">
        <v>57</v>
      </c>
      <c r="B36" s="50"/>
      <c r="C36" s="50"/>
      <c r="D36" s="50"/>
      <c r="E36" s="51">
        <f>'推定率'!AR38</f>
        <v>57.57</v>
      </c>
      <c r="F36" s="51">
        <f>'推定率'!AS38</f>
        <v>58.08</v>
      </c>
      <c r="G36" s="51">
        <f>'推定率'!AT38</f>
        <v>57.84</v>
      </c>
      <c r="H36" s="53"/>
    </row>
    <row r="37" spans="1:8" ht="14.25">
      <c r="A37" s="49" t="s">
        <v>13</v>
      </c>
      <c r="B37" s="50"/>
      <c r="C37" s="50"/>
      <c r="D37" s="50"/>
      <c r="E37" s="51">
        <v>62.36</v>
      </c>
      <c r="F37" s="51">
        <v>63.81</v>
      </c>
      <c r="G37" s="51">
        <v>63.13</v>
      </c>
      <c r="H37" s="53"/>
    </row>
    <row r="38" spans="1:8" ht="14.25">
      <c r="A38" s="49" t="s">
        <v>14</v>
      </c>
      <c r="B38" s="50"/>
      <c r="C38" s="50"/>
      <c r="D38" s="50"/>
      <c r="E38" s="51" t="s">
        <v>25</v>
      </c>
      <c r="F38" s="54"/>
      <c r="G38" s="54"/>
      <c r="H38" s="53"/>
    </row>
    <row r="39" spans="1:8" ht="14.25">
      <c r="A39" s="49" t="s">
        <v>15</v>
      </c>
      <c r="B39" s="50"/>
      <c r="C39" s="50"/>
      <c r="D39" s="50"/>
      <c r="E39" s="51" t="s">
        <v>25</v>
      </c>
      <c r="F39" s="54"/>
      <c r="G39" s="54"/>
      <c r="H39" s="53"/>
    </row>
    <row r="40" spans="1:8" ht="14.25">
      <c r="A40" s="49" t="s">
        <v>16</v>
      </c>
      <c r="B40" s="50"/>
      <c r="C40" s="50"/>
      <c r="D40" s="50"/>
      <c r="E40" s="51" t="s">
        <v>25</v>
      </c>
      <c r="F40" s="54"/>
      <c r="G40" s="54"/>
      <c r="H40" s="53"/>
    </row>
    <row r="41" spans="1:8" ht="14.25">
      <c r="A41" s="49" t="s">
        <v>17</v>
      </c>
      <c r="B41" s="50"/>
      <c r="C41" s="50"/>
      <c r="D41" s="50"/>
      <c r="E41" s="51" t="s">
        <v>25</v>
      </c>
      <c r="F41" s="54"/>
      <c r="G41" s="54"/>
      <c r="H41" s="53"/>
    </row>
    <row r="42" spans="1:7" ht="14.25">
      <c r="A42" s="8"/>
      <c r="B42" s="8"/>
      <c r="C42" s="8"/>
      <c r="D42" s="8"/>
      <c r="E42" s="8"/>
      <c r="F42" s="8"/>
      <c r="G42" s="8"/>
    </row>
    <row r="43" ht="14.25">
      <c r="A43" s="2" t="s">
        <v>64</v>
      </c>
    </row>
    <row r="45" ht="14.25">
      <c r="A45" s="2" t="s">
        <v>18</v>
      </c>
    </row>
    <row r="46" spans="1:5" ht="14.25">
      <c r="A46" s="55"/>
      <c r="B46" s="56" t="s">
        <v>22</v>
      </c>
      <c r="C46" s="55"/>
      <c r="D46" s="55"/>
      <c r="E46" s="55"/>
    </row>
    <row r="48" ht="14.25">
      <c r="A48" s="2" t="s">
        <v>19</v>
      </c>
    </row>
    <row r="50" ht="14.25">
      <c r="A50" s="1" t="s">
        <v>66</v>
      </c>
    </row>
    <row r="53" spans="1:7" ht="14.25">
      <c r="A53" s="83"/>
      <c r="B53" s="86" t="s">
        <v>65</v>
      </c>
      <c r="C53" s="113" t="s">
        <v>61</v>
      </c>
      <c r="D53" s="113"/>
      <c r="E53" s="106">
        <f>'推定率'!E34</f>
        <v>15426</v>
      </c>
      <c r="F53" s="106">
        <f>'推定率'!F34</f>
        <v>17612</v>
      </c>
      <c r="G53" s="90">
        <f>SUM(E53:F53)</f>
        <v>33038</v>
      </c>
    </row>
    <row r="54" spans="1:8" ht="14.25">
      <c r="A54" s="83"/>
      <c r="B54" s="83"/>
      <c r="C54" s="114" t="s">
        <v>63</v>
      </c>
      <c r="D54" s="114"/>
      <c r="E54" s="107">
        <f>+E55/B32*100</f>
        <v>60.15675156299146</v>
      </c>
      <c r="F54" s="107">
        <f>+F55/C32*100</f>
        <v>61.11461053925334</v>
      </c>
      <c r="G54" s="107">
        <f>+G55/D32*100</f>
        <v>60.663177966359825</v>
      </c>
      <c r="H54" s="85"/>
    </row>
    <row r="55" spans="1:8" ht="14.25">
      <c r="A55" s="83"/>
      <c r="B55" s="83"/>
      <c r="C55" s="113" t="s">
        <v>67</v>
      </c>
      <c r="D55" s="113"/>
      <c r="E55" s="96">
        <f>+E32+E53</f>
        <v>139616</v>
      </c>
      <c r="F55" s="96">
        <f>+F32+F53</f>
        <v>159118</v>
      </c>
      <c r="G55" s="96">
        <f>+G32+G53</f>
        <v>298734</v>
      </c>
      <c r="H55" s="85"/>
    </row>
  </sheetData>
  <mergeCells count="3">
    <mergeCell ref="C53:D53"/>
    <mergeCell ref="C54:D54"/>
    <mergeCell ref="C55:D55"/>
  </mergeCells>
  <printOptions/>
  <pageMargins left="0.56" right="0.5" top="0.5118055555555555" bottom="0.5" header="0" footer="0"/>
  <pageSetup horizontalDpi="600" verticalDpi="600" orientation="portrait" paperSize="9" scale="80" r:id="rId1"/>
</worksheet>
</file>

<file path=xl/worksheets/sheet16.xml><?xml version="1.0" encoding="utf-8"?>
<worksheet xmlns="http://schemas.openxmlformats.org/spreadsheetml/2006/main" xmlns:r="http://schemas.openxmlformats.org/officeDocument/2006/relationships">
  <dimension ref="A1:AK55"/>
  <sheetViews>
    <sheetView zoomScale="87" zoomScaleNormal="87" workbookViewId="0" topLeftCell="A1">
      <selection activeCell="E6" sqref="E6"/>
    </sheetView>
  </sheetViews>
  <sheetFormatPr defaultColWidth="8.88671875" defaultRowHeight="15"/>
  <cols>
    <col min="1" max="1" width="20.6640625" style="1" customWidth="1"/>
    <col min="2" max="16384" width="10.6640625" style="1" customWidth="1"/>
  </cols>
  <sheetData>
    <row r="1" ht="13.5" customHeight="1">
      <c r="A1" s="2" t="s">
        <v>43</v>
      </c>
    </row>
    <row r="2" spans="10:37" ht="13.5" customHeight="1">
      <c r="J2" s="5"/>
      <c r="M2" s="5"/>
      <c r="P2" s="5"/>
      <c r="S2" s="5"/>
      <c r="V2" s="5"/>
      <c r="Y2" s="5"/>
      <c r="AB2" s="5"/>
      <c r="AE2" s="5"/>
      <c r="AH2" s="5"/>
      <c r="AK2" s="5"/>
    </row>
    <row r="3" spans="1:8" ht="13.5" customHeight="1">
      <c r="A3" s="49" t="s">
        <v>0</v>
      </c>
      <c r="B3" s="6" t="str">
        <f>'１９'!B3</f>
        <v>当日有権者数（7月10日推計）</v>
      </c>
      <c r="C3" s="8"/>
      <c r="D3" s="8"/>
      <c r="E3" s="9"/>
      <c r="F3" s="63">
        <v>0.8125</v>
      </c>
      <c r="G3" s="8"/>
      <c r="H3" s="11"/>
    </row>
    <row r="4" spans="1:8" ht="13.5" customHeight="1">
      <c r="A4" s="53"/>
      <c r="B4" s="13" t="s">
        <v>20</v>
      </c>
      <c r="C4" s="14" t="s">
        <v>23</v>
      </c>
      <c r="D4" s="14" t="s">
        <v>24</v>
      </c>
      <c r="E4" s="15" t="s">
        <v>20</v>
      </c>
      <c r="F4" s="14" t="s">
        <v>23</v>
      </c>
      <c r="G4" s="14" t="s">
        <v>24</v>
      </c>
      <c r="H4" s="11"/>
    </row>
    <row r="5" spans="1:8" ht="13.5" customHeight="1">
      <c r="A5" s="57" t="str">
        <f>'１９'!A5</f>
        <v>  鳥取市第5投票区</v>
      </c>
      <c r="B5" s="17"/>
      <c r="C5" s="18"/>
      <c r="D5" s="19"/>
      <c r="E5" s="20"/>
      <c r="F5" s="18"/>
      <c r="G5" s="19"/>
      <c r="H5" s="11"/>
    </row>
    <row r="6" spans="1:8" ht="13.5" customHeight="1">
      <c r="A6" s="58" t="str">
        <f>'１９'!A6</f>
        <v>  （鳥取市立西中学校）</v>
      </c>
      <c r="B6" s="22">
        <f>'推定率'!B6</f>
        <v>1755</v>
      </c>
      <c r="C6" s="23">
        <f>'推定率'!C6</f>
        <v>2083</v>
      </c>
      <c r="D6" s="24">
        <f>B6+C6</f>
        <v>3838</v>
      </c>
      <c r="E6" s="25">
        <v>920</v>
      </c>
      <c r="F6" s="23">
        <v>1120</v>
      </c>
      <c r="G6" s="24">
        <f>E6+F6</f>
        <v>2040</v>
      </c>
      <c r="H6" s="11"/>
    </row>
    <row r="7" spans="1:8" ht="13.5" customHeight="1">
      <c r="A7" s="49" t="str">
        <f>'１９'!A7</f>
        <v>  米子市第4投票区</v>
      </c>
      <c r="B7" s="26"/>
      <c r="C7" s="27"/>
      <c r="D7" s="28"/>
      <c r="E7" s="29"/>
      <c r="F7" s="27"/>
      <c r="G7" s="60"/>
      <c r="H7" s="11"/>
    </row>
    <row r="8" spans="1:8" ht="13.5" customHeight="1">
      <c r="A8" s="58" t="str">
        <f>'１９'!A8</f>
        <v>  （米子市明道公民館）</v>
      </c>
      <c r="B8" s="22">
        <f>'推定率'!B8</f>
        <v>999</v>
      </c>
      <c r="C8" s="23">
        <f>'推定率'!C8</f>
        <v>1250</v>
      </c>
      <c r="D8" s="24">
        <f>B8+C8</f>
        <v>2249</v>
      </c>
      <c r="E8" s="25">
        <v>529</v>
      </c>
      <c r="F8" s="23">
        <v>657</v>
      </c>
      <c r="G8" s="24">
        <f>E8+F8</f>
        <v>1186</v>
      </c>
      <c r="H8" s="11"/>
    </row>
    <row r="9" spans="1:8" ht="13.5" customHeight="1">
      <c r="A9" s="49" t="str">
        <f>'１９'!A9</f>
        <v>岩美町浦富第3投票区</v>
      </c>
      <c r="B9" s="59"/>
      <c r="C9" s="32"/>
      <c r="D9" s="28"/>
      <c r="E9" s="29"/>
      <c r="F9" s="27"/>
      <c r="G9" s="60"/>
      <c r="H9" s="11"/>
    </row>
    <row r="10" spans="1:8" ht="13.5" customHeight="1">
      <c r="A10" s="58" t="str">
        <f>'１９'!A10</f>
        <v>　（岩美町中央公民館）</v>
      </c>
      <c r="B10" s="22">
        <f>'推定率'!B10</f>
        <v>505</v>
      </c>
      <c r="C10" s="23">
        <f>'推定率'!C10</f>
        <v>519</v>
      </c>
      <c r="D10" s="24">
        <f>B10+C10</f>
        <v>1024</v>
      </c>
      <c r="E10" s="25">
        <v>239</v>
      </c>
      <c r="F10" s="23">
        <v>256</v>
      </c>
      <c r="G10" s="24">
        <f>E10+F10</f>
        <v>495</v>
      </c>
      <c r="H10" s="11"/>
    </row>
    <row r="11" spans="1:8" ht="13.5" customHeight="1">
      <c r="A11" s="49" t="str">
        <f>'１９'!A11</f>
        <v>河原町曳田投票区</v>
      </c>
      <c r="B11" s="59"/>
      <c r="C11" s="32"/>
      <c r="D11" s="28"/>
      <c r="E11" s="29"/>
      <c r="F11" s="27"/>
      <c r="G11" s="60"/>
      <c r="H11" s="11"/>
    </row>
    <row r="12" spans="1:8" ht="13.5" customHeight="1">
      <c r="A12" s="58" t="str">
        <f>'１９'!A12</f>
        <v>　（八上保育所）</v>
      </c>
      <c r="B12" s="22">
        <f>'推定率'!B12</f>
        <v>288</v>
      </c>
      <c r="C12" s="23">
        <f>'推定率'!C12</f>
        <v>327</v>
      </c>
      <c r="D12" s="24">
        <f>B12+C12</f>
        <v>615</v>
      </c>
      <c r="E12" s="25">
        <v>169</v>
      </c>
      <c r="F12" s="23">
        <v>196</v>
      </c>
      <c r="G12" s="24">
        <f>E12+F12</f>
        <v>365</v>
      </c>
      <c r="H12" s="11"/>
    </row>
    <row r="13" spans="1:8" ht="13.5" customHeight="1">
      <c r="A13" s="49" t="str">
        <f>'１９'!A13</f>
        <v>  八東町第10投票区</v>
      </c>
      <c r="B13" s="59"/>
      <c r="C13" s="32"/>
      <c r="D13" s="28"/>
      <c r="E13" s="29"/>
      <c r="F13" s="27"/>
      <c r="G13" s="60"/>
      <c r="H13" s="11"/>
    </row>
    <row r="14" spans="1:8" ht="13.5" customHeight="1">
      <c r="A14" s="58" t="str">
        <f>'１９'!A14</f>
        <v>  （北山公民館）</v>
      </c>
      <c r="B14" s="22">
        <f>'推定率'!B14</f>
        <v>394</v>
      </c>
      <c r="C14" s="23">
        <f>'推定率'!C14</f>
        <v>427</v>
      </c>
      <c r="D14" s="24">
        <f>B14+C14</f>
        <v>821</v>
      </c>
      <c r="E14" s="25">
        <v>222</v>
      </c>
      <c r="F14" s="23">
        <v>246</v>
      </c>
      <c r="G14" s="24">
        <f>E14+F14</f>
        <v>468</v>
      </c>
      <c r="H14" s="11"/>
    </row>
    <row r="15" spans="1:8" ht="13.5" customHeight="1">
      <c r="A15" s="49" t="str">
        <f>'１９'!A15</f>
        <v>  鹿野町第1投票区</v>
      </c>
      <c r="B15" s="59"/>
      <c r="C15" s="32"/>
      <c r="D15" s="28"/>
      <c r="E15" s="29"/>
      <c r="F15" s="27"/>
      <c r="G15" s="60"/>
      <c r="H15" s="11"/>
    </row>
    <row r="16" spans="1:8" ht="13.5" customHeight="1">
      <c r="A16" s="58" t="str">
        <f>'１９'!A16</f>
        <v>  （旧鹿野小学校）</v>
      </c>
      <c r="B16" s="22">
        <f>'推定率'!B16</f>
        <v>650</v>
      </c>
      <c r="C16" s="23">
        <f>'推定率'!C16</f>
        <v>755</v>
      </c>
      <c r="D16" s="24">
        <f>B16+C16</f>
        <v>1405</v>
      </c>
      <c r="E16" s="25">
        <v>404</v>
      </c>
      <c r="F16" s="23">
        <v>456</v>
      </c>
      <c r="G16" s="24">
        <f>E16+F16</f>
        <v>860</v>
      </c>
      <c r="H16" s="11"/>
    </row>
    <row r="17" spans="1:8" ht="14.25">
      <c r="A17" s="49" t="str">
        <f>'１９'!A17</f>
        <v>  大栄町第17投票区</v>
      </c>
      <c r="B17" s="59"/>
      <c r="C17" s="32"/>
      <c r="D17" s="28"/>
      <c r="E17" s="29"/>
      <c r="F17" s="27"/>
      <c r="G17" s="60"/>
      <c r="H17" s="11"/>
    </row>
    <row r="18" spans="1:8" ht="14.25">
      <c r="A18" s="58" t="str">
        <f>'１９'!A18</f>
        <v>  （大谷公民館）</v>
      </c>
      <c r="B18" s="22">
        <f>'推定率'!B18</f>
        <v>385</v>
      </c>
      <c r="C18" s="23">
        <f>'推定率'!C18</f>
        <v>437</v>
      </c>
      <c r="D18" s="24">
        <f>B18+C18</f>
        <v>822</v>
      </c>
      <c r="E18" s="25">
        <v>219</v>
      </c>
      <c r="F18" s="23">
        <v>259</v>
      </c>
      <c r="G18" s="24">
        <f>E18+F18</f>
        <v>478</v>
      </c>
      <c r="H18" s="11"/>
    </row>
    <row r="19" spans="1:8" ht="14.25">
      <c r="A19" s="49" t="str">
        <f>'１９'!A19</f>
        <v>  赤碕町第2投票区</v>
      </c>
      <c r="B19" s="59"/>
      <c r="C19" s="32"/>
      <c r="D19" s="28"/>
      <c r="E19" s="29"/>
      <c r="F19" s="27"/>
      <c r="G19" s="60"/>
      <c r="H19" s="11"/>
    </row>
    <row r="20" spans="1:8" ht="14.25">
      <c r="A20" s="58" t="str">
        <f>'１９'!A20</f>
        <v>  （赤碕地区公民館）</v>
      </c>
      <c r="B20" s="22">
        <f>'推定率'!B20</f>
        <v>400</v>
      </c>
      <c r="C20" s="23">
        <f>'推定率'!C20</f>
        <v>474</v>
      </c>
      <c r="D20" s="24">
        <f>B20+C20</f>
        <v>874</v>
      </c>
      <c r="E20" s="25">
        <v>241</v>
      </c>
      <c r="F20" s="23">
        <v>305</v>
      </c>
      <c r="G20" s="24">
        <f>E20+F20</f>
        <v>546</v>
      </c>
      <c r="H20" s="11"/>
    </row>
    <row r="21" spans="1:8" ht="14.25">
      <c r="A21" s="49" t="str">
        <f>'１９'!A21</f>
        <v>  岸本町第4投票区</v>
      </c>
      <c r="B21" s="59"/>
      <c r="C21" s="32"/>
      <c r="D21" s="28"/>
      <c r="E21" s="29"/>
      <c r="F21" s="27"/>
      <c r="G21" s="60"/>
      <c r="H21" s="11"/>
    </row>
    <row r="22" spans="1:8" ht="14.25">
      <c r="A22" s="58" t="str">
        <f>'１９'!A22</f>
        <v>  （岸本町中央公民館）</v>
      </c>
      <c r="B22" s="22">
        <f>'推定率'!B22</f>
        <v>728</v>
      </c>
      <c r="C22" s="23">
        <f>'推定率'!C22</f>
        <v>783</v>
      </c>
      <c r="D22" s="24">
        <f>B22+C22</f>
        <v>1511</v>
      </c>
      <c r="E22" s="25">
        <v>417</v>
      </c>
      <c r="F22" s="23">
        <v>484</v>
      </c>
      <c r="G22" s="24">
        <f>E22+F22</f>
        <v>901</v>
      </c>
      <c r="H22" s="11"/>
    </row>
    <row r="23" spans="1:8" ht="14.25">
      <c r="A23" s="49" t="str">
        <f>'１９'!A23</f>
        <v>  名和町第9投票区</v>
      </c>
      <c r="B23" s="59"/>
      <c r="C23" s="32"/>
      <c r="D23" s="28"/>
      <c r="E23" s="29"/>
      <c r="F23" s="27"/>
      <c r="G23" s="60"/>
      <c r="H23" s="11"/>
    </row>
    <row r="24" spans="1:8" ht="14.25">
      <c r="A24" s="58" t="str">
        <f>'１９'!A24</f>
        <v> （名和町漁村センター）</v>
      </c>
      <c r="B24" s="22">
        <f>'推定率'!B24</f>
        <v>371</v>
      </c>
      <c r="C24" s="23">
        <f>'推定率'!C24</f>
        <v>467</v>
      </c>
      <c r="D24" s="24">
        <f>B24+C24</f>
        <v>838</v>
      </c>
      <c r="E24" s="25">
        <v>220</v>
      </c>
      <c r="F24" s="23">
        <v>250</v>
      </c>
      <c r="G24" s="24">
        <f>E24+F24</f>
        <v>470</v>
      </c>
      <c r="H24" s="11"/>
    </row>
    <row r="25" spans="1:8" ht="14.25">
      <c r="A25" s="50"/>
      <c r="B25" s="30"/>
      <c r="C25" s="28"/>
      <c r="D25" s="28"/>
      <c r="E25" s="34"/>
      <c r="F25" s="28"/>
      <c r="G25" s="60"/>
      <c r="H25" s="11"/>
    </row>
    <row r="26" spans="1:8" ht="14.25">
      <c r="A26" s="58" t="s">
        <v>11</v>
      </c>
      <c r="B26" s="35">
        <f>SUM(B6:B24)</f>
        <v>6475</v>
      </c>
      <c r="C26" s="24">
        <f>SUM(C6:C24)</f>
        <v>7522</v>
      </c>
      <c r="D26" s="24">
        <f>SUM(B26:C26)</f>
        <v>13997</v>
      </c>
      <c r="E26" s="36">
        <f>SUM(E6:E24)</f>
        <v>3580</v>
      </c>
      <c r="F26" s="24">
        <f>SUM(F6:F24)</f>
        <v>4229</v>
      </c>
      <c r="G26" s="24">
        <f>E26+F26</f>
        <v>7809</v>
      </c>
      <c r="H26" s="11"/>
    </row>
    <row r="27" spans="1:8" ht="14.25">
      <c r="A27" s="53"/>
      <c r="B27" s="37"/>
      <c r="C27" s="38"/>
      <c r="D27" s="38"/>
      <c r="E27" s="39"/>
      <c r="F27" s="38"/>
      <c r="G27" s="38"/>
      <c r="H27" s="11"/>
    </row>
    <row r="28" spans="1:8" ht="14.25">
      <c r="A28" s="50"/>
      <c r="B28" s="30"/>
      <c r="C28" s="28"/>
      <c r="D28" s="28"/>
      <c r="E28" s="34"/>
      <c r="F28" s="28"/>
      <c r="G28" s="28"/>
      <c r="H28" s="11"/>
    </row>
    <row r="29" spans="1:8" ht="14.25">
      <c r="A29" s="58" t="s">
        <v>62</v>
      </c>
      <c r="B29" s="40"/>
      <c r="C29" s="41"/>
      <c r="D29" s="41"/>
      <c r="E29" s="42">
        <f>ROUND(E26/'推定率'!$B$26*100,2)</f>
        <v>55.29</v>
      </c>
      <c r="F29" s="43">
        <f>ROUND(F26/'推定率'!$C$26*100,2)</f>
        <v>56.22</v>
      </c>
      <c r="G29" s="43">
        <f>ROUND(+G32/'推定率'!$D$32*100,2)</f>
        <v>55.78</v>
      </c>
      <c r="H29" s="11"/>
    </row>
    <row r="30" spans="1:8" ht="14.25">
      <c r="A30" s="53"/>
      <c r="B30" s="37"/>
      <c r="C30" s="38"/>
      <c r="D30" s="38"/>
      <c r="E30" s="39"/>
      <c r="F30" s="38"/>
      <c r="G30" s="38"/>
      <c r="H30" s="11"/>
    </row>
    <row r="31" spans="1:8" ht="14.25">
      <c r="A31" s="50"/>
      <c r="B31" s="44" t="s">
        <v>21</v>
      </c>
      <c r="C31" s="45"/>
      <c r="D31" s="45"/>
      <c r="E31" s="34"/>
      <c r="F31" s="28"/>
      <c r="G31" s="28"/>
      <c r="H31" s="11"/>
    </row>
    <row r="32" spans="1:8" ht="14.25">
      <c r="A32" s="61" t="s">
        <v>12</v>
      </c>
      <c r="B32" s="35">
        <f>'推定率'!B32</f>
        <v>232087</v>
      </c>
      <c r="C32" s="24">
        <f>'推定率'!C32</f>
        <v>260360</v>
      </c>
      <c r="D32" s="24">
        <f>'推定率'!D32</f>
        <v>492447</v>
      </c>
      <c r="E32" s="36">
        <f>ROUND(+'推定率'!$B$32*E29/100,0)</f>
        <v>128321</v>
      </c>
      <c r="F32" s="24">
        <f>ROUND(+'推定率'!$C$32*F29/100,0)</f>
        <v>146374</v>
      </c>
      <c r="G32" s="24">
        <f>E32+F32</f>
        <v>274695</v>
      </c>
      <c r="H32" s="11"/>
    </row>
    <row r="33" spans="1:8" ht="14.25">
      <c r="A33" s="53"/>
      <c r="B33" s="37"/>
      <c r="C33" s="38"/>
      <c r="D33" s="38"/>
      <c r="E33" s="39"/>
      <c r="F33" s="38"/>
      <c r="G33" s="38"/>
      <c r="H33" s="11"/>
    </row>
    <row r="34" spans="1:7" ht="14.25">
      <c r="A34" s="8"/>
      <c r="B34" s="8"/>
      <c r="C34" s="8"/>
      <c r="D34" s="8"/>
      <c r="E34" s="8"/>
      <c r="F34" s="8"/>
      <c r="G34" s="47"/>
    </row>
    <row r="36" spans="1:8" ht="14.25">
      <c r="A36" s="49" t="s">
        <v>57</v>
      </c>
      <c r="B36" s="50"/>
      <c r="C36" s="50"/>
      <c r="D36" s="50"/>
      <c r="E36" s="51">
        <f>'推定率'!AU38</f>
        <v>59.23</v>
      </c>
      <c r="F36" s="51">
        <f>'推定率'!AV38</f>
        <v>60.05</v>
      </c>
      <c r="G36" s="51">
        <f>'推定率'!AW38</f>
        <v>59.66</v>
      </c>
      <c r="H36" s="53"/>
    </row>
    <row r="37" spans="1:8" ht="14.25">
      <c r="A37" s="49" t="s">
        <v>13</v>
      </c>
      <c r="B37" s="50"/>
      <c r="C37" s="50"/>
      <c r="D37" s="50"/>
      <c r="E37" s="51">
        <v>63.95</v>
      </c>
      <c r="F37" s="51">
        <v>65.25</v>
      </c>
      <c r="G37" s="51">
        <v>64.64</v>
      </c>
      <c r="H37" s="53"/>
    </row>
    <row r="38" spans="1:8" ht="14.25">
      <c r="A38" s="49" t="s">
        <v>14</v>
      </c>
      <c r="B38" s="50"/>
      <c r="C38" s="50"/>
      <c r="D38" s="50"/>
      <c r="E38" s="51" t="s">
        <v>25</v>
      </c>
      <c r="F38" s="54"/>
      <c r="G38" s="54"/>
      <c r="H38" s="53"/>
    </row>
    <row r="39" spans="1:8" ht="14.25">
      <c r="A39" s="49" t="s">
        <v>15</v>
      </c>
      <c r="B39" s="50"/>
      <c r="C39" s="50"/>
      <c r="D39" s="50"/>
      <c r="E39" s="51" t="s">
        <v>25</v>
      </c>
      <c r="F39" s="54"/>
      <c r="G39" s="54"/>
      <c r="H39" s="53"/>
    </row>
    <row r="40" spans="1:8" ht="14.25">
      <c r="A40" s="49" t="s">
        <v>16</v>
      </c>
      <c r="B40" s="50"/>
      <c r="C40" s="50"/>
      <c r="D40" s="50"/>
      <c r="E40" s="51" t="s">
        <v>25</v>
      </c>
      <c r="F40" s="54"/>
      <c r="G40" s="54"/>
      <c r="H40" s="53"/>
    </row>
    <row r="41" spans="1:8" ht="14.25">
      <c r="A41" s="49" t="s">
        <v>17</v>
      </c>
      <c r="B41" s="50"/>
      <c r="C41" s="50"/>
      <c r="D41" s="50"/>
      <c r="E41" s="51" t="s">
        <v>25</v>
      </c>
      <c r="F41" s="54"/>
      <c r="G41" s="54"/>
      <c r="H41" s="53"/>
    </row>
    <row r="42" spans="1:7" ht="14.25">
      <c r="A42" s="8"/>
      <c r="B42" s="8"/>
      <c r="C42" s="8"/>
      <c r="D42" s="8"/>
      <c r="E42" s="8"/>
      <c r="F42" s="8"/>
      <c r="G42" s="8"/>
    </row>
    <row r="43" ht="14.25">
      <c r="A43" s="2" t="s">
        <v>64</v>
      </c>
    </row>
    <row r="45" ht="14.25">
      <c r="A45" s="2" t="s">
        <v>18</v>
      </c>
    </row>
    <row r="46" spans="1:5" ht="14.25">
      <c r="A46" s="55"/>
      <c r="B46" s="56" t="s">
        <v>22</v>
      </c>
      <c r="C46" s="55"/>
      <c r="D46" s="55"/>
      <c r="E46" s="55"/>
    </row>
    <row r="48" ht="14.25">
      <c r="A48" s="2" t="s">
        <v>19</v>
      </c>
    </row>
    <row r="50" ht="14.25">
      <c r="A50" s="1" t="s">
        <v>66</v>
      </c>
    </row>
    <row r="53" spans="1:7" ht="14.25">
      <c r="A53" s="83"/>
      <c r="B53" s="86" t="s">
        <v>65</v>
      </c>
      <c r="C53" s="113" t="s">
        <v>61</v>
      </c>
      <c r="D53" s="113"/>
      <c r="E53" s="106">
        <f>'推定率'!E34</f>
        <v>15426</v>
      </c>
      <c r="F53" s="106">
        <f>'推定率'!F34</f>
        <v>17612</v>
      </c>
      <c r="G53" s="90">
        <f>SUM(E53:F53)</f>
        <v>33038</v>
      </c>
    </row>
    <row r="54" spans="1:8" ht="14.25">
      <c r="A54" s="83"/>
      <c r="B54" s="83"/>
      <c r="C54" s="114" t="s">
        <v>63</v>
      </c>
      <c r="D54" s="114"/>
      <c r="E54" s="107">
        <f>+E55/B32*100</f>
        <v>61.93668753527773</v>
      </c>
      <c r="F54" s="107">
        <f>+F55/C32*100</f>
        <v>62.984329390075274</v>
      </c>
      <c r="G54" s="107">
        <f>+G55/D32*100</f>
        <v>62.49058274291447</v>
      </c>
      <c r="H54" s="85"/>
    </row>
    <row r="55" spans="1:8" ht="14.25">
      <c r="A55" s="83"/>
      <c r="B55" s="83"/>
      <c r="C55" s="113" t="s">
        <v>67</v>
      </c>
      <c r="D55" s="113"/>
      <c r="E55" s="96">
        <f>+E32+E53</f>
        <v>143747</v>
      </c>
      <c r="F55" s="96">
        <f>+F32+F53</f>
        <v>163986</v>
      </c>
      <c r="G55" s="96">
        <f>+G32+G53</f>
        <v>307733</v>
      </c>
      <c r="H55" s="85"/>
    </row>
  </sheetData>
  <mergeCells count="3">
    <mergeCell ref="C53:D53"/>
    <mergeCell ref="C54:D54"/>
    <mergeCell ref="C55:D55"/>
  </mergeCells>
  <printOptions/>
  <pageMargins left="0.6" right="0.5" top="0.5118055555555555" bottom="0.5" header="0" footer="0"/>
  <pageSetup horizontalDpi="600" verticalDpi="600" orientation="portrait" paperSize="9" scale="80" r:id="rId1"/>
</worksheet>
</file>

<file path=xl/worksheets/sheet17.xml><?xml version="1.0" encoding="utf-8"?>
<worksheet xmlns="http://schemas.openxmlformats.org/spreadsheetml/2006/main" xmlns:r="http://schemas.openxmlformats.org/officeDocument/2006/relationships">
  <dimension ref="A1:H56"/>
  <sheetViews>
    <sheetView zoomScale="87" zoomScaleNormal="87" workbookViewId="0" topLeftCell="A40">
      <selection activeCell="F7" sqref="F7"/>
    </sheetView>
  </sheetViews>
  <sheetFormatPr defaultColWidth="8.88671875" defaultRowHeight="15"/>
  <cols>
    <col min="1" max="1" width="20.6640625" style="66" customWidth="1"/>
    <col min="2" max="7" width="10.6640625" style="66" customWidth="1"/>
    <col min="8" max="8" width="13.77734375" style="66" customWidth="1"/>
    <col min="9" max="16384" width="10.6640625" style="66" customWidth="1"/>
  </cols>
  <sheetData>
    <row r="1" ht="14.25">
      <c r="A1" s="2" t="s">
        <v>43</v>
      </c>
    </row>
    <row r="3" spans="1:8" ht="14.25">
      <c r="A3" s="49" t="s">
        <v>0</v>
      </c>
      <c r="B3" s="6" t="str">
        <f>'１９時３０'!B3</f>
        <v>当日有権者数（7月10日推計）</v>
      </c>
      <c r="C3" s="8"/>
      <c r="D3" s="8"/>
      <c r="E3" s="9"/>
      <c r="F3" s="7" t="s">
        <v>40</v>
      </c>
      <c r="G3" s="8"/>
      <c r="H3" s="11"/>
    </row>
    <row r="4" spans="1:8" ht="14.25">
      <c r="A4" s="53"/>
      <c r="B4" s="13" t="s">
        <v>20</v>
      </c>
      <c r="C4" s="14" t="s">
        <v>23</v>
      </c>
      <c r="D4" s="14" t="s">
        <v>24</v>
      </c>
      <c r="E4" s="15" t="s">
        <v>20</v>
      </c>
      <c r="F4" s="14" t="s">
        <v>23</v>
      </c>
      <c r="G4" s="14" t="s">
        <v>24</v>
      </c>
      <c r="H4" s="11"/>
    </row>
    <row r="5" spans="1:8" ht="14.25">
      <c r="A5" s="57" t="str">
        <f>'１９時３０'!A5</f>
        <v>  鳥取市第5投票区</v>
      </c>
      <c r="B5" s="17"/>
      <c r="C5" s="18"/>
      <c r="D5" s="19"/>
      <c r="E5" s="20"/>
      <c r="F5" s="18"/>
      <c r="G5" s="19"/>
      <c r="H5" s="11"/>
    </row>
    <row r="6" spans="1:8" ht="14.25">
      <c r="A6" s="58" t="str">
        <f>'１９時３０'!A6</f>
        <v>  （鳥取市立西中学校）</v>
      </c>
      <c r="B6" s="22">
        <f>'推定率'!B6</f>
        <v>1755</v>
      </c>
      <c r="C6" s="23">
        <f>'推定率'!C6</f>
        <v>2083</v>
      </c>
      <c r="D6" s="24">
        <f>B6+C6</f>
        <v>3838</v>
      </c>
      <c r="E6" s="25">
        <v>976</v>
      </c>
      <c r="F6" s="23">
        <v>1177</v>
      </c>
      <c r="G6" s="24">
        <f>E6+F6</f>
        <v>2153</v>
      </c>
      <c r="H6" s="11"/>
    </row>
    <row r="7" spans="1:8" ht="14.25">
      <c r="A7" s="49" t="str">
        <f>'１９時３０'!A7</f>
        <v>  米子市第4投票区</v>
      </c>
      <c r="B7" s="26"/>
      <c r="C7" s="27"/>
      <c r="D7" s="28"/>
      <c r="E7" s="29"/>
      <c r="F7" s="27"/>
      <c r="G7" s="60"/>
      <c r="H7" s="11"/>
    </row>
    <row r="8" spans="1:8" ht="14.25">
      <c r="A8" s="58" t="str">
        <f>'１９時３０'!A8</f>
        <v>  （米子市明道公民館）</v>
      </c>
      <c r="B8" s="22">
        <f>'推定率'!B8</f>
        <v>999</v>
      </c>
      <c r="C8" s="23">
        <f>'推定率'!C8</f>
        <v>1250</v>
      </c>
      <c r="D8" s="24">
        <f>B8+C8</f>
        <v>2249</v>
      </c>
      <c r="E8" s="25">
        <v>551</v>
      </c>
      <c r="F8" s="23">
        <v>680</v>
      </c>
      <c r="G8" s="24">
        <f>E8+F8</f>
        <v>1231</v>
      </c>
      <c r="H8" s="11"/>
    </row>
    <row r="9" spans="1:8" ht="14.25">
      <c r="A9" s="49" t="str">
        <f>'１９時３０'!A9</f>
        <v>岩美町浦富第3投票区</v>
      </c>
      <c r="B9" s="59"/>
      <c r="C9" s="32"/>
      <c r="D9" s="28"/>
      <c r="E9" s="29"/>
      <c r="F9" s="27"/>
      <c r="G9" s="60"/>
      <c r="H9" s="11"/>
    </row>
    <row r="10" spans="1:8" ht="14.25">
      <c r="A10" s="58" t="str">
        <f>'１９時３０'!A10</f>
        <v>　（岩美町中央公民館）</v>
      </c>
      <c r="B10" s="22">
        <f>'推定率'!B10</f>
        <v>505</v>
      </c>
      <c r="C10" s="23">
        <f>'推定率'!C10</f>
        <v>519</v>
      </c>
      <c r="D10" s="24">
        <f>B10+C10</f>
        <v>1024</v>
      </c>
      <c r="E10" s="25">
        <v>248</v>
      </c>
      <c r="F10" s="23">
        <v>265</v>
      </c>
      <c r="G10" s="24">
        <f>E10+F10</f>
        <v>513</v>
      </c>
      <c r="H10" s="11"/>
    </row>
    <row r="11" spans="1:8" ht="14.25">
      <c r="A11" s="49" t="str">
        <f>'１９時３０'!A11</f>
        <v>河原町曳田投票区</v>
      </c>
      <c r="B11" s="59"/>
      <c r="C11" s="32"/>
      <c r="D11" s="28"/>
      <c r="E11" s="29"/>
      <c r="F11" s="27"/>
      <c r="G11" s="60"/>
      <c r="H11" s="11"/>
    </row>
    <row r="12" spans="1:8" ht="14.25">
      <c r="A12" s="58" t="str">
        <f>'１９時３０'!A12</f>
        <v>　（八上保育所）</v>
      </c>
      <c r="B12" s="22">
        <f>'推定率'!B12</f>
        <v>288</v>
      </c>
      <c r="C12" s="23">
        <f>'推定率'!C12</f>
        <v>327</v>
      </c>
      <c r="D12" s="24">
        <f>B12+C12</f>
        <v>615</v>
      </c>
      <c r="E12" s="25">
        <v>176</v>
      </c>
      <c r="F12" s="23">
        <v>201</v>
      </c>
      <c r="G12" s="24">
        <f>E12+F12</f>
        <v>377</v>
      </c>
      <c r="H12" s="11"/>
    </row>
    <row r="13" spans="1:8" ht="14.25">
      <c r="A13" s="49" t="str">
        <f>'１９時３０'!A13</f>
        <v>  八東町第10投票区</v>
      </c>
      <c r="B13" s="59"/>
      <c r="C13" s="32"/>
      <c r="D13" s="28"/>
      <c r="E13" s="29"/>
      <c r="F13" s="27"/>
      <c r="G13" s="60"/>
      <c r="H13" s="11"/>
    </row>
    <row r="14" spans="1:8" ht="14.25">
      <c r="A14" s="58" t="str">
        <f>'１９時３０'!A14</f>
        <v>  （北山公民館）</v>
      </c>
      <c r="B14" s="22">
        <f>'推定率'!B14</f>
        <v>394</v>
      </c>
      <c r="C14" s="23">
        <f>'推定率'!C14</f>
        <v>427</v>
      </c>
      <c r="D14" s="24">
        <f>B14+C14</f>
        <v>821</v>
      </c>
      <c r="E14" s="25">
        <v>226</v>
      </c>
      <c r="F14" s="23">
        <v>250</v>
      </c>
      <c r="G14" s="24">
        <f>E14+F14</f>
        <v>476</v>
      </c>
      <c r="H14" s="11"/>
    </row>
    <row r="15" spans="1:8" ht="14.25">
      <c r="A15" s="49" t="str">
        <f>'１９時３０'!A15</f>
        <v>  鹿野町第1投票区</v>
      </c>
      <c r="B15" s="59"/>
      <c r="C15" s="32"/>
      <c r="D15" s="28"/>
      <c r="E15" s="29"/>
      <c r="F15" s="27"/>
      <c r="G15" s="60"/>
      <c r="H15" s="11"/>
    </row>
    <row r="16" spans="1:8" ht="14.25">
      <c r="A16" s="58" t="str">
        <f>'１９時３０'!A16</f>
        <v>  （旧鹿野小学校）</v>
      </c>
      <c r="B16" s="22">
        <f>'推定率'!B16</f>
        <v>650</v>
      </c>
      <c r="C16" s="23">
        <f>'推定率'!C16</f>
        <v>755</v>
      </c>
      <c r="D16" s="24">
        <f>B16+C16</f>
        <v>1405</v>
      </c>
      <c r="E16" s="25">
        <v>415</v>
      </c>
      <c r="F16" s="23">
        <v>468</v>
      </c>
      <c r="G16" s="24">
        <f>E16+F16</f>
        <v>883</v>
      </c>
      <c r="H16" s="11"/>
    </row>
    <row r="17" spans="1:8" ht="14.25">
      <c r="A17" s="49" t="str">
        <f>'１９時３０'!A17</f>
        <v>  大栄町第17投票区</v>
      </c>
      <c r="B17" s="59"/>
      <c r="C17" s="32"/>
      <c r="D17" s="28"/>
      <c r="E17" s="29"/>
      <c r="F17" s="27"/>
      <c r="G17" s="60"/>
      <c r="H17" s="11"/>
    </row>
    <row r="18" spans="1:8" ht="14.25">
      <c r="A18" s="58" t="str">
        <f>'１９時３０'!A18</f>
        <v>  （大谷公民館）</v>
      </c>
      <c r="B18" s="22">
        <f>'推定率'!B18</f>
        <v>385</v>
      </c>
      <c r="C18" s="23">
        <f>'推定率'!C18</f>
        <v>437</v>
      </c>
      <c r="D18" s="24">
        <f>B18+C18</f>
        <v>822</v>
      </c>
      <c r="E18" s="25">
        <v>234</v>
      </c>
      <c r="F18" s="23">
        <v>272</v>
      </c>
      <c r="G18" s="24">
        <f>E18+F18</f>
        <v>506</v>
      </c>
      <c r="H18" s="11"/>
    </row>
    <row r="19" spans="1:8" ht="14.25">
      <c r="A19" s="49" t="str">
        <f>'１９時３０'!A19</f>
        <v>  赤碕町第2投票区</v>
      </c>
      <c r="B19" s="59"/>
      <c r="C19" s="32"/>
      <c r="D19" s="28"/>
      <c r="E19" s="29"/>
      <c r="F19" s="27"/>
      <c r="G19" s="60"/>
      <c r="H19" s="11"/>
    </row>
    <row r="20" spans="1:8" ht="14.25">
      <c r="A20" s="58" t="str">
        <f>'１９時３０'!A20</f>
        <v>  （赤碕地区公民館）</v>
      </c>
      <c r="B20" s="22">
        <f>'推定率'!B20</f>
        <v>400</v>
      </c>
      <c r="C20" s="23">
        <f>'推定率'!C20</f>
        <v>474</v>
      </c>
      <c r="D20" s="24">
        <f>B20+C20</f>
        <v>874</v>
      </c>
      <c r="E20" s="25">
        <v>251</v>
      </c>
      <c r="F20" s="23">
        <v>311</v>
      </c>
      <c r="G20" s="24">
        <f>E20+F20</f>
        <v>562</v>
      </c>
      <c r="H20" s="11"/>
    </row>
    <row r="21" spans="1:8" ht="14.25">
      <c r="A21" s="49" t="str">
        <f>'１９時３０'!A21</f>
        <v>  岸本町第4投票区</v>
      </c>
      <c r="B21" s="59"/>
      <c r="C21" s="32"/>
      <c r="D21" s="28"/>
      <c r="E21" s="29"/>
      <c r="F21" s="27"/>
      <c r="G21" s="60"/>
      <c r="H21" s="11"/>
    </row>
    <row r="22" spans="1:8" ht="14.25">
      <c r="A22" s="58" t="str">
        <f>'１９時３０'!A22</f>
        <v>  （岸本町中央公民館）</v>
      </c>
      <c r="B22" s="22">
        <f>'推定率'!B22</f>
        <v>728</v>
      </c>
      <c r="C22" s="23">
        <f>'推定率'!C22</f>
        <v>783</v>
      </c>
      <c r="D22" s="24">
        <f>B22+C22</f>
        <v>1511</v>
      </c>
      <c r="E22" s="25">
        <v>430</v>
      </c>
      <c r="F22" s="23">
        <v>496</v>
      </c>
      <c r="G22" s="24">
        <f>E22+F22</f>
        <v>926</v>
      </c>
      <c r="H22" s="11"/>
    </row>
    <row r="23" spans="1:8" ht="14.25">
      <c r="A23" s="49" t="str">
        <f>'１９時３０'!A23</f>
        <v>  名和町第9投票区</v>
      </c>
      <c r="B23" s="59"/>
      <c r="C23" s="32"/>
      <c r="D23" s="28"/>
      <c r="E23" s="29"/>
      <c r="F23" s="27"/>
      <c r="G23" s="60"/>
      <c r="H23" s="11"/>
    </row>
    <row r="24" spans="1:8" ht="14.25">
      <c r="A24" s="58" t="str">
        <f>'１９時３０'!A24</f>
        <v> （名和町漁村センター）</v>
      </c>
      <c r="B24" s="22">
        <f>'推定率'!B24</f>
        <v>371</v>
      </c>
      <c r="C24" s="23">
        <f>'推定率'!C24</f>
        <v>467</v>
      </c>
      <c r="D24" s="24">
        <f>B24+C24</f>
        <v>838</v>
      </c>
      <c r="E24" s="25">
        <v>235</v>
      </c>
      <c r="F24" s="23">
        <v>299</v>
      </c>
      <c r="G24" s="24">
        <f>E24+F24</f>
        <v>534</v>
      </c>
      <c r="H24" s="11"/>
    </row>
    <row r="25" spans="1:8" ht="14.25">
      <c r="A25" s="50"/>
      <c r="B25" s="30"/>
      <c r="C25" s="28"/>
      <c r="D25" s="28"/>
      <c r="E25" s="34"/>
      <c r="F25" s="28"/>
      <c r="G25" s="60"/>
      <c r="H25" s="11"/>
    </row>
    <row r="26" spans="1:8" ht="14.25">
      <c r="A26" s="58" t="s">
        <v>11</v>
      </c>
      <c r="B26" s="35">
        <f>SUM(B6:B24)</f>
        <v>6475</v>
      </c>
      <c r="C26" s="24">
        <f>SUM(C6:C24)</f>
        <v>7522</v>
      </c>
      <c r="D26" s="24">
        <f>SUM(B26:C26)</f>
        <v>13997</v>
      </c>
      <c r="E26" s="36">
        <f>SUM(E6:E24)</f>
        <v>3742</v>
      </c>
      <c r="F26" s="24">
        <f>SUM(F6:F24)</f>
        <v>4419</v>
      </c>
      <c r="G26" s="24">
        <f>E26+F26</f>
        <v>8161</v>
      </c>
      <c r="H26" s="11"/>
    </row>
    <row r="27" spans="1:8" ht="14.25">
      <c r="A27" s="53"/>
      <c r="B27" s="37"/>
      <c r="C27" s="38"/>
      <c r="D27" s="38"/>
      <c r="E27" s="39"/>
      <c r="F27" s="38"/>
      <c r="G27" s="38"/>
      <c r="H27" s="11"/>
    </row>
    <row r="28" spans="1:8" ht="14.25">
      <c r="A28" s="50"/>
      <c r="B28" s="30"/>
      <c r="C28" s="28"/>
      <c r="D28" s="28"/>
      <c r="E28" s="34"/>
      <c r="F28" s="28"/>
      <c r="G28" s="28"/>
      <c r="H28" s="11"/>
    </row>
    <row r="29" spans="1:8" ht="14.25">
      <c r="A29" s="58" t="s">
        <v>62</v>
      </c>
      <c r="B29" s="40"/>
      <c r="C29" s="41"/>
      <c r="D29" s="41"/>
      <c r="E29" s="42">
        <f>ROUND(E26/'推定率'!$B$26*100,2)</f>
        <v>57.79</v>
      </c>
      <c r="F29" s="43">
        <f>ROUND(F26/'推定率'!$C$26*100,2)</f>
        <v>58.75</v>
      </c>
      <c r="G29" s="43">
        <f>ROUND(+G32/'推定率'!$D$32*100,2)</f>
        <v>58.3</v>
      </c>
      <c r="H29" s="93" t="s">
        <v>60</v>
      </c>
    </row>
    <row r="30" spans="1:8" ht="14.25">
      <c r="A30" s="53"/>
      <c r="B30" s="37"/>
      <c r="C30" s="38"/>
      <c r="D30" s="38"/>
      <c r="E30" s="39"/>
      <c r="F30" s="38"/>
      <c r="G30" s="38"/>
      <c r="H30" s="79"/>
    </row>
    <row r="31" spans="1:8" ht="14.25">
      <c r="A31" s="50"/>
      <c r="B31" s="44" t="s">
        <v>21</v>
      </c>
      <c r="C31" s="45"/>
      <c r="D31" s="45"/>
      <c r="E31" s="34"/>
      <c r="F31" s="28"/>
      <c r="G31" s="28"/>
      <c r="H31" s="79"/>
    </row>
    <row r="32" spans="1:8" ht="14.25">
      <c r="A32" s="61" t="s">
        <v>12</v>
      </c>
      <c r="B32" s="35">
        <f>'推定率'!B32</f>
        <v>232087</v>
      </c>
      <c r="C32" s="24">
        <f>'推定率'!C32</f>
        <v>260360</v>
      </c>
      <c r="D32" s="24">
        <f>B32+C32</f>
        <v>492447</v>
      </c>
      <c r="E32" s="36">
        <f>ROUND(+'推定率'!$B$32*E29/100,0)</f>
        <v>134123</v>
      </c>
      <c r="F32" s="24">
        <f>ROUND(+'推定率'!$C$32*F29/100,0)</f>
        <v>152962</v>
      </c>
      <c r="G32" s="24">
        <f>E32+F32</f>
        <v>287085</v>
      </c>
      <c r="H32" s="80"/>
    </row>
    <row r="33" spans="1:8" ht="14.25">
      <c r="A33" s="53"/>
      <c r="B33" s="37"/>
      <c r="C33" s="38"/>
      <c r="D33" s="38"/>
      <c r="E33" s="39"/>
      <c r="F33" s="38"/>
      <c r="G33" s="38"/>
      <c r="H33" s="79"/>
    </row>
    <row r="34" spans="1:8" ht="14.25">
      <c r="A34" s="8"/>
      <c r="B34" s="8"/>
      <c r="C34" s="8"/>
      <c r="D34" s="8"/>
      <c r="E34" s="7"/>
      <c r="F34" s="8"/>
      <c r="G34" s="8"/>
      <c r="H34" s="81"/>
    </row>
    <row r="35" spans="1:8" ht="14.25">
      <c r="A35" s="83"/>
      <c r="B35" s="83"/>
      <c r="C35" s="83"/>
      <c r="D35" s="83"/>
      <c r="E35" s="92"/>
      <c r="F35" s="83"/>
      <c r="G35" s="83"/>
      <c r="H35" s="81"/>
    </row>
    <row r="36" spans="3:8" ht="14.25">
      <c r="C36" s="2" t="s">
        <v>59</v>
      </c>
      <c r="E36" s="48">
        <v>65.94</v>
      </c>
      <c r="F36" s="48">
        <v>67.35</v>
      </c>
      <c r="G36" s="48">
        <v>66.68</v>
      </c>
      <c r="H36" s="81"/>
    </row>
    <row r="37" spans="1:8" ht="14.25">
      <c r="A37" s="49" t="s">
        <v>57</v>
      </c>
      <c r="B37" s="50"/>
      <c r="C37" s="50"/>
      <c r="D37" s="50"/>
      <c r="E37" s="51">
        <f>'推定率'!AX38</f>
        <v>64.71</v>
      </c>
      <c r="F37" s="51">
        <f>'推定率'!AY38</f>
        <v>65.96</v>
      </c>
      <c r="G37" s="51">
        <f>'推定率'!AZ38</f>
        <v>65.37</v>
      </c>
      <c r="H37" s="82" t="s">
        <v>60</v>
      </c>
    </row>
    <row r="38" spans="1:8" ht="14.25">
      <c r="A38" s="49" t="s">
        <v>13</v>
      </c>
      <c r="B38" s="50"/>
      <c r="C38" s="50"/>
      <c r="D38" s="50"/>
      <c r="E38" s="51">
        <v>70.71</v>
      </c>
      <c r="F38" s="51">
        <v>72</v>
      </c>
      <c r="G38" s="51">
        <v>71.39</v>
      </c>
      <c r="H38" s="82" t="s">
        <v>60</v>
      </c>
    </row>
    <row r="39" spans="1:8" ht="14.25">
      <c r="A39" s="49" t="s">
        <v>14</v>
      </c>
      <c r="B39" s="50"/>
      <c r="C39" s="50"/>
      <c r="D39" s="50"/>
      <c r="E39" s="51" t="s">
        <v>25</v>
      </c>
      <c r="F39" s="54"/>
      <c r="G39" s="54"/>
      <c r="H39" s="58"/>
    </row>
    <row r="40" spans="1:8" ht="14.25">
      <c r="A40" s="49" t="s">
        <v>15</v>
      </c>
      <c r="B40" s="50"/>
      <c r="C40" s="50"/>
      <c r="D40" s="50"/>
      <c r="E40" s="51" t="s">
        <v>25</v>
      </c>
      <c r="F40" s="54"/>
      <c r="G40" s="54"/>
      <c r="H40" s="58"/>
    </row>
    <row r="41" spans="1:8" ht="14.25">
      <c r="A41" s="49" t="s">
        <v>16</v>
      </c>
      <c r="B41" s="50"/>
      <c r="C41" s="50"/>
      <c r="D41" s="50"/>
      <c r="E41" s="51" t="s">
        <v>25</v>
      </c>
      <c r="F41" s="54"/>
      <c r="G41" s="54"/>
      <c r="H41" s="58"/>
    </row>
    <row r="42" spans="1:8" ht="14.25">
      <c r="A42" s="49" t="s">
        <v>17</v>
      </c>
      <c r="B42" s="50"/>
      <c r="C42" s="50"/>
      <c r="D42" s="50"/>
      <c r="E42" s="51" t="s">
        <v>25</v>
      </c>
      <c r="F42" s="54"/>
      <c r="G42" s="54"/>
      <c r="H42" s="53"/>
    </row>
    <row r="43" spans="1:7" ht="14.25">
      <c r="A43" s="8"/>
      <c r="B43" s="8"/>
      <c r="C43" s="8"/>
      <c r="D43" s="8"/>
      <c r="E43" s="8"/>
      <c r="F43" s="8"/>
      <c r="G43" s="8"/>
    </row>
    <row r="44" s="1" customFormat="1" ht="14.25">
      <c r="A44" s="2" t="s">
        <v>64</v>
      </c>
    </row>
    <row r="46" ht="14.25">
      <c r="A46" s="2" t="s">
        <v>18</v>
      </c>
    </row>
    <row r="47" spans="1:5" ht="14.25">
      <c r="A47" s="55"/>
      <c r="B47" s="56" t="s">
        <v>22</v>
      </c>
      <c r="C47" s="55"/>
      <c r="D47" s="55"/>
      <c r="E47" s="55"/>
    </row>
    <row r="49" ht="14.25">
      <c r="A49" s="2" t="s">
        <v>19</v>
      </c>
    </row>
    <row r="51" s="1" customFormat="1" ht="14.25">
      <c r="A51" s="1" t="s">
        <v>66</v>
      </c>
    </row>
    <row r="54" spans="1:7" s="1" customFormat="1" ht="14.25">
      <c r="A54" s="83"/>
      <c r="B54" s="86" t="s">
        <v>65</v>
      </c>
      <c r="C54" s="113" t="s">
        <v>61</v>
      </c>
      <c r="D54" s="113"/>
      <c r="E54" s="106">
        <f>'推定率'!E34</f>
        <v>15426</v>
      </c>
      <c r="F54" s="106">
        <f>'推定率'!F34</f>
        <v>17612</v>
      </c>
      <c r="G54" s="90">
        <f>SUM(E54:F54)</f>
        <v>33038</v>
      </c>
    </row>
    <row r="55" spans="1:8" s="1" customFormat="1" ht="14.25">
      <c r="A55" s="83"/>
      <c r="B55" s="83"/>
      <c r="C55" s="114" t="s">
        <v>63</v>
      </c>
      <c r="D55" s="114"/>
      <c r="E55" s="107">
        <f>+E56/B32*100</f>
        <v>64.43661213251927</v>
      </c>
      <c r="F55" s="107">
        <f>+F56/C32*100</f>
        <v>65.5146719926256</v>
      </c>
      <c r="G55" s="107">
        <f>+G56/D32*100</f>
        <v>65.00658954161564</v>
      </c>
      <c r="H55" s="85"/>
    </row>
    <row r="56" spans="1:8" s="1" customFormat="1" ht="14.25">
      <c r="A56" s="83"/>
      <c r="B56" s="83"/>
      <c r="C56" s="113" t="s">
        <v>67</v>
      </c>
      <c r="D56" s="113"/>
      <c r="E56" s="96">
        <f>+E32+E54</f>
        <v>149549</v>
      </c>
      <c r="F56" s="96">
        <f>+F32+F54</f>
        <v>170574</v>
      </c>
      <c r="G56" s="96">
        <f>+G32+G54</f>
        <v>320123</v>
      </c>
      <c r="H56" s="85"/>
    </row>
  </sheetData>
  <mergeCells count="3">
    <mergeCell ref="C54:D54"/>
    <mergeCell ref="C55:D55"/>
    <mergeCell ref="C56:D56"/>
  </mergeCells>
  <printOptions/>
  <pageMargins left="0.59" right="0.5" top="0.5118055555555555" bottom="0.5" header="0" footer="0"/>
  <pageSetup horizontalDpi="600" verticalDpi="600" orientation="portrait" paperSize="9" scale="77" r:id="rId1"/>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AK55"/>
  <sheetViews>
    <sheetView view="pageBreakPreview" zoomScale="60" zoomScaleNormal="87" workbookViewId="0" topLeftCell="A1">
      <selection activeCell="F25" sqref="F25"/>
    </sheetView>
  </sheetViews>
  <sheetFormatPr defaultColWidth="8.88671875" defaultRowHeight="15"/>
  <cols>
    <col min="1" max="1" width="20.6640625" style="1" customWidth="1"/>
    <col min="2" max="16384" width="10.6640625" style="1" customWidth="1"/>
  </cols>
  <sheetData>
    <row r="1" ht="13.5" customHeight="1">
      <c r="A1" s="2" t="s">
        <v>43</v>
      </c>
    </row>
    <row r="2" spans="10:37" ht="13.5" customHeight="1">
      <c r="J2" s="5"/>
      <c r="M2" s="5"/>
      <c r="P2" s="5"/>
      <c r="S2" s="5"/>
      <c r="V2" s="5"/>
      <c r="Y2" s="5"/>
      <c r="AB2" s="5"/>
      <c r="AE2" s="5"/>
      <c r="AH2" s="5"/>
      <c r="AK2" s="5"/>
    </row>
    <row r="3" spans="1:8" ht="13.5" customHeight="1">
      <c r="A3" s="49" t="s">
        <v>0</v>
      </c>
      <c r="B3" s="6" t="str">
        <f>'推定率'!B3</f>
        <v>当日有権者数（7月10日推計）</v>
      </c>
      <c r="C3" s="8"/>
      <c r="D3" s="8"/>
      <c r="E3" s="10" t="s">
        <v>41</v>
      </c>
      <c r="F3" s="7"/>
      <c r="G3" s="8"/>
      <c r="H3" s="11"/>
    </row>
    <row r="4" spans="1:8" ht="13.5" customHeight="1">
      <c r="A4" s="53"/>
      <c r="B4" s="13" t="s">
        <v>20</v>
      </c>
      <c r="C4" s="14" t="s">
        <v>23</v>
      </c>
      <c r="D4" s="14" t="s">
        <v>24</v>
      </c>
      <c r="E4" s="15" t="s">
        <v>20</v>
      </c>
      <c r="F4" s="14" t="s">
        <v>23</v>
      </c>
      <c r="G4" s="14" t="s">
        <v>24</v>
      </c>
      <c r="H4" s="11"/>
    </row>
    <row r="5" spans="1:8" ht="13.5" customHeight="1">
      <c r="A5" s="57" t="str">
        <f>'推定率'!A5</f>
        <v>  鳥取市第5投票区</v>
      </c>
      <c r="B5" s="17"/>
      <c r="C5" s="18"/>
      <c r="D5" s="19"/>
      <c r="E5" s="20"/>
      <c r="F5" s="18"/>
      <c r="G5" s="19"/>
      <c r="H5" s="11"/>
    </row>
    <row r="6" spans="1:8" ht="13.5" customHeight="1">
      <c r="A6" s="58" t="str">
        <f>'推定率'!A6</f>
        <v>  （鳥取市立西中学校）</v>
      </c>
      <c r="B6" s="22">
        <f>'推定率'!B6</f>
        <v>1755</v>
      </c>
      <c r="C6" s="23">
        <f>'推定率'!C6</f>
        <v>2083</v>
      </c>
      <c r="D6" s="24">
        <f>B6+C6</f>
        <v>3838</v>
      </c>
      <c r="E6" s="25">
        <v>140</v>
      </c>
      <c r="F6" s="23">
        <v>130</v>
      </c>
      <c r="G6" s="24">
        <f>E6+F6</f>
        <v>270</v>
      </c>
      <c r="H6" s="11"/>
    </row>
    <row r="7" spans="1:8" ht="13.5" customHeight="1">
      <c r="A7" s="49" t="str">
        <f>'推定率'!A7</f>
        <v>  米子市第4投票区</v>
      </c>
      <c r="B7" s="26"/>
      <c r="C7" s="27"/>
      <c r="D7" s="28"/>
      <c r="E7" s="29"/>
      <c r="F7" s="27"/>
      <c r="G7" s="28"/>
      <c r="H7" s="11"/>
    </row>
    <row r="8" spans="1:8" ht="13.5" customHeight="1">
      <c r="A8" s="58" t="str">
        <f>'推定率'!A8</f>
        <v>  （米子市明道公民館）</v>
      </c>
      <c r="B8" s="22">
        <f>'推定率'!B8</f>
        <v>999</v>
      </c>
      <c r="C8" s="23">
        <f>'推定率'!C8</f>
        <v>1250</v>
      </c>
      <c r="D8" s="24">
        <f>B8+C8</f>
        <v>2249</v>
      </c>
      <c r="E8" s="25">
        <v>92</v>
      </c>
      <c r="F8" s="23">
        <v>87</v>
      </c>
      <c r="G8" s="24">
        <f>E8+F8</f>
        <v>179</v>
      </c>
      <c r="H8" s="11"/>
    </row>
    <row r="9" spans="1:8" ht="13.5" customHeight="1">
      <c r="A9" s="49" t="str">
        <f>'推定率'!A9</f>
        <v>岩美町浦富第3投票区</v>
      </c>
      <c r="B9" s="59"/>
      <c r="C9" s="32"/>
      <c r="D9" s="28"/>
      <c r="E9" s="29"/>
      <c r="F9" s="27"/>
      <c r="G9" s="28"/>
      <c r="H9" s="11"/>
    </row>
    <row r="10" spans="1:8" ht="13.5" customHeight="1">
      <c r="A10" s="58" t="str">
        <f>'推定率'!A10</f>
        <v>　（岩美町中央公民館）</v>
      </c>
      <c r="B10" s="22">
        <f>'推定率'!B10</f>
        <v>505</v>
      </c>
      <c r="C10" s="23">
        <f>'推定率'!C10</f>
        <v>519</v>
      </c>
      <c r="D10" s="24">
        <f>B10+C10</f>
        <v>1024</v>
      </c>
      <c r="E10" s="25">
        <v>55</v>
      </c>
      <c r="F10" s="23">
        <v>35</v>
      </c>
      <c r="G10" s="24">
        <f>E10+F10</f>
        <v>90</v>
      </c>
      <c r="H10" s="11"/>
    </row>
    <row r="11" spans="1:8" ht="13.5" customHeight="1">
      <c r="A11" s="49" t="str">
        <f>'推定率'!A11</f>
        <v>河原町曳田投票区</v>
      </c>
      <c r="B11" s="59"/>
      <c r="C11" s="32"/>
      <c r="D11" s="28"/>
      <c r="E11" s="29"/>
      <c r="F11" s="27"/>
      <c r="G11" s="60"/>
      <c r="H11" s="11"/>
    </row>
    <row r="12" spans="1:8" ht="13.5" customHeight="1">
      <c r="A12" s="58" t="str">
        <f>'推定率'!A12</f>
        <v>　（八上保育所）</v>
      </c>
      <c r="B12" s="22">
        <f>'推定率'!B12</f>
        <v>288</v>
      </c>
      <c r="C12" s="23">
        <f>'推定率'!C12</f>
        <v>327</v>
      </c>
      <c r="D12" s="24">
        <f>B12+C12</f>
        <v>615</v>
      </c>
      <c r="E12" s="25">
        <v>32</v>
      </c>
      <c r="F12" s="23">
        <v>35</v>
      </c>
      <c r="G12" s="24">
        <f>E12+F12</f>
        <v>67</v>
      </c>
      <c r="H12" s="11"/>
    </row>
    <row r="13" spans="1:8" ht="13.5" customHeight="1">
      <c r="A13" s="49" t="str">
        <f>'推定率'!A13</f>
        <v>  八東町第10投票区</v>
      </c>
      <c r="B13" s="59"/>
      <c r="C13" s="32"/>
      <c r="D13" s="28"/>
      <c r="E13" s="29"/>
      <c r="F13" s="27"/>
      <c r="G13" s="60"/>
      <c r="H13" s="11"/>
    </row>
    <row r="14" spans="1:8" ht="13.5" customHeight="1">
      <c r="A14" s="58" t="str">
        <f>'推定率'!A14</f>
        <v>  （北山公民館）</v>
      </c>
      <c r="B14" s="22">
        <f>'推定率'!B14</f>
        <v>394</v>
      </c>
      <c r="C14" s="23">
        <f>'推定率'!C14</f>
        <v>427</v>
      </c>
      <c r="D14" s="24">
        <f>B14+C14</f>
        <v>821</v>
      </c>
      <c r="E14" s="25">
        <v>57</v>
      </c>
      <c r="F14" s="23">
        <v>55</v>
      </c>
      <c r="G14" s="24">
        <f>E14+F14</f>
        <v>112</v>
      </c>
      <c r="H14" s="11"/>
    </row>
    <row r="15" spans="1:8" ht="13.5" customHeight="1">
      <c r="A15" s="49" t="str">
        <f>'推定率'!A15</f>
        <v>  鹿野町第1投票区</v>
      </c>
      <c r="B15" s="59"/>
      <c r="C15" s="32"/>
      <c r="D15" s="28"/>
      <c r="E15" s="29"/>
      <c r="F15" s="27"/>
      <c r="G15" s="60"/>
      <c r="H15" s="11"/>
    </row>
    <row r="16" spans="1:8" ht="13.5" customHeight="1">
      <c r="A16" s="58" t="str">
        <f>'推定率'!A16</f>
        <v>  （旧鹿野小学校）</v>
      </c>
      <c r="B16" s="22">
        <f>'推定率'!B16</f>
        <v>650</v>
      </c>
      <c r="C16" s="23">
        <f>'推定率'!C16</f>
        <v>755</v>
      </c>
      <c r="D16" s="24">
        <f>B16+C16</f>
        <v>1405</v>
      </c>
      <c r="E16" s="25">
        <v>116</v>
      </c>
      <c r="F16" s="23">
        <v>112</v>
      </c>
      <c r="G16" s="24">
        <f>E16+F16</f>
        <v>228</v>
      </c>
      <c r="H16" s="11"/>
    </row>
    <row r="17" spans="1:8" ht="14.25">
      <c r="A17" s="49" t="str">
        <f>'推定率'!A17</f>
        <v>  大栄町第17投票区</v>
      </c>
      <c r="B17" s="59"/>
      <c r="C17" s="32"/>
      <c r="D17" s="28"/>
      <c r="E17" s="29"/>
      <c r="F17" s="27"/>
      <c r="G17" s="60"/>
      <c r="H17" s="11"/>
    </row>
    <row r="18" spans="1:8" ht="14.25">
      <c r="A18" s="58" t="str">
        <f>'推定率'!A18</f>
        <v>  （大谷公民館）</v>
      </c>
      <c r="B18" s="22">
        <f>'推定率'!B18</f>
        <v>385</v>
      </c>
      <c r="C18" s="23">
        <f>'推定率'!C18</f>
        <v>437</v>
      </c>
      <c r="D18" s="24">
        <f>B18+C18</f>
        <v>822</v>
      </c>
      <c r="E18" s="25">
        <v>54</v>
      </c>
      <c r="F18" s="23">
        <v>57</v>
      </c>
      <c r="G18" s="24">
        <f>E18+F18</f>
        <v>111</v>
      </c>
      <c r="H18" s="11"/>
    </row>
    <row r="19" spans="1:8" ht="14.25">
      <c r="A19" s="49" t="str">
        <f>'推定率'!A19</f>
        <v>  赤碕町第2投票区</v>
      </c>
      <c r="B19" s="59"/>
      <c r="C19" s="32"/>
      <c r="D19" s="28"/>
      <c r="E19" s="29"/>
      <c r="F19" s="27"/>
      <c r="G19" s="60"/>
      <c r="H19" s="11"/>
    </row>
    <row r="20" spans="1:8" ht="14.25">
      <c r="A20" s="58" t="str">
        <f>'推定率'!A20</f>
        <v>  （赤碕地区公民館）</v>
      </c>
      <c r="B20" s="22">
        <f>'推定率'!B20</f>
        <v>400</v>
      </c>
      <c r="C20" s="23">
        <f>'推定率'!C20</f>
        <v>474</v>
      </c>
      <c r="D20" s="24">
        <f>B20+C20</f>
        <v>874</v>
      </c>
      <c r="E20" s="25">
        <v>71</v>
      </c>
      <c r="F20" s="23">
        <v>81</v>
      </c>
      <c r="G20" s="24">
        <f>E20+F20</f>
        <v>152</v>
      </c>
      <c r="H20" s="11"/>
    </row>
    <row r="21" spans="1:8" ht="14.25">
      <c r="A21" s="49" t="str">
        <f>'推定率'!A21</f>
        <v>  岸本町第4投票区</v>
      </c>
      <c r="B21" s="59"/>
      <c r="C21" s="32"/>
      <c r="D21" s="28"/>
      <c r="E21" s="29"/>
      <c r="F21" s="27"/>
      <c r="G21" s="60"/>
      <c r="H21" s="11"/>
    </row>
    <row r="22" spans="1:8" ht="14.25">
      <c r="A22" s="58" t="str">
        <f>'推定率'!A22</f>
        <v>  （岸本町中央公民館）</v>
      </c>
      <c r="B22" s="22">
        <f>'推定率'!B22</f>
        <v>728</v>
      </c>
      <c r="C22" s="23">
        <f>'推定率'!C22</f>
        <v>783</v>
      </c>
      <c r="D22" s="24">
        <f>B22+C22</f>
        <v>1511</v>
      </c>
      <c r="E22" s="25">
        <v>78</v>
      </c>
      <c r="F22" s="23">
        <v>79</v>
      </c>
      <c r="G22" s="24">
        <f>E22+F22</f>
        <v>157</v>
      </c>
      <c r="H22" s="11"/>
    </row>
    <row r="23" spans="1:8" ht="14.25">
      <c r="A23" s="49" t="str">
        <f>'推定率'!A23</f>
        <v>  名和町第9投票区</v>
      </c>
      <c r="B23" s="59"/>
      <c r="C23" s="32"/>
      <c r="D23" s="28"/>
      <c r="E23" s="29"/>
      <c r="F23" s="27"/>
      <c r="G23" s="60"/>
      <c r="H23" s="11"/>
    </row>
    <row r="24" spans="1:8" ht="14.25">
      <c r="A24" s="58" t="str">
        <f>'推定率'!A24</f>
        <v> （名和町漁村センター）</v>
      </c>
      <c r="B24" s="22">
        <f>'推定率'!B24</f>
        <v>371</v>
      </c>
      <c r="C24" s="23">
        <f>'推定率'!C24</f>
        <v>467</v>
      </c>
      <c r="D24" s="24">
        <f>B24+C24</f>
        <v>838</v>
      </c>
      <c r="E24" s="25">
        <v>64</v>
      </c>
      <c r="F24" s="23">
        <v>67</v>
      </c>
      <c r="G24" s="24">
        <f>E24+F24</f>
        <v>131</v>
      </c>
      <c r="H24" s="11"/>
    </row>
    <row r="25" spans="1:8" ht="14.25">
      <c r="A25" s="50"/>
      <c r="B25" s="30"/>
      <c r="C25" s="28"/>
      <c r="D25" s="28"/>
      <c r="E25" s="34"/>
      <c r="F25" s="28"/>
      <c r="G25" s="60"/>
      <c r="H25" s="11"/>
    </row>
    <row r="26" spans="1:8" ht="14.25">
      <c r="A26" s="58" t="s">
        <v>11</v>
      </c>
      <c r="B26" s="35">
        <f>SUM(B6:B24)</f>
        <v>6475</v>
      </c>
      <c r="C26" s="24">
        <f>SUM(C6:C24)</f>
        <v>7522</v>
      </c>
      <c r="D26" s="24">
        <f>SUM(B26:C26)</f>
        <v>13997</v>
      </c>
      <c r="E26" s="36">
        <f>SUM(E6:E24)</f>
        <v>759</v>
      </c>
      <c r="F26" s="24">
        <f>SUM(F6:F24)</f>
        <v>738</v>
      </c>
      <c r="G26" s="24">
        <f>E26+F26</f>
        <v>1497</v>
      </c>
      <c r="H26" s="11"/>
    </row>
    <row r="27" spans="1:8" ht="14.25">
      <c r="A27" s="53"/>
      <c r="B27" s="37"/>
      <c r="C27" s="38"/>
      <c r="D27" s="38"/>
      <c r="E27" s="39"/>
      <c r="F27" s="38"/>
      <c r="G27" s="38"/>
      <c r="H27" s="11"/>
    </row>
    <row r="28" spans="1:8" ht="14.25">
      <c r="A28" s="50"/>
      <c r="B28" s="30"/>
      <c r="C28" s="28"/>
      <c r="D28" s="28"/>
      <c r="E28" s="34"/>
      <c r="F28" s="28"/>
      <c r="G28" s="28"/>
      <c r="H28" s="11"/>
    </row>
    <row r="29" spans="1:8" ht="14.25">
      <c r="A29" s="58" t="s">
        <v>62</v>
      </c>
      <c r="B29" s="40"/>
      <c r="C29" s="41"/>
      <c r="D29" s="41"/>
      <c r="E29" s="42">
        <f>ROUND(E26/'推定率'!$B$26*100,2)</f>
        <v>11.72</v>
      </c>
      <c r="F29" s="43">
        <f>ROUND(F26/'推定率'!$C$26*100,2)</f>
        <v>9.81</v>
      </c>
      <c r="G29" s="43">
        <f>ROUND(+G32/'推定率'!$D$32*100,2)</f>
        <v>10.71</v>
      </c>
      <c r="H29" s="78"/>
    </row>
    <row r="30" spans="1:8" ht="14.25">
      <c r="A30" s="53"/>
      <c r="B30" s="37"/>
      <c r="C30" s="38"/>
      <c r="D30" s="38"/>
      <c r="E30" s="39"/>
      <c r="F30" s="38"/>
      <c r="G30" s="38"/>
      <c r="H30" s="11"/>
    </row>
    <row r="31" spans="1:8" ht="14.25">
      <c r="A31" s="50"/>
      <c r="B31" s="44" t="s">
        <v>21</v>
      </c>
      <c r="C31" s="45"/>
      <c r="D31" s="45"/>
      <c r="E31" s="34"/>
      <c r="F31" s="28"/>
      <c r="G31" s="28"/>
      <c r="H31" s="11"/>
    </row>
    <row r="32" spans="1:8" ht="14.25">
      <c r="A32" s="61" t="s">
        <v>12</v>
      </c>
      <c r="B32" s="35">
        <f>'推定率'!B32</f>
        <v>232087</v>
      </c>
      <c r="C32" s="24">
        <f>'推定率'!C32</f>
        <v>260360</v>
      </c>
      <c r="D32" s="24">
        <f>B32+C32</f>
        <v>492447</v>
      </c>
      <c r="E32" s="36">
        <f>ROUND(+'推定率'!$B$32*E29/100,0)</f>
        <v>27201</v>
      </c>
      <c r="F32" s="24">
        <f>ROUND(+'推定率'!$C$32*F29/100,0)</f>
        <v>25541</v>
      </c>
      <c r="G32" s="24">
        <f>E32+F32</f>
        <v>52742</v>
      </c>
      <c r="H32" s="11"/>
    </row>
    <row r="33" spans="1:8" ht="14.25">
      <c r="A33" s="53"/>
      <c r="B33" s="37"/>
      <c r="C33" s="38"/>
      <c r="D33" s="38"/>
      <c r="E33" s="39"/>
      <c r="F33" s="38"/>
      <c r="G33" s="38"/>
      <c r="H33" s="11"/>
    </row>
    <row r="34" spans="1:7" ht="14.25">
      <c r="A34" s="8"/>
      <c r="B34" s="8"/>
      <c r="C34" s="8"/>
      <c r="D34" s="8"/>
      <c r="E34" s="88"/>
      <c r="F34" s="88"/>
      <c r="G34" s="89"/>
    </row>
    <row r="35" spans="5:7" ht="14.25">
      <c r="E35" s="87"/>
      <c r="F35" s="87"/>
      <c r="G35" s="87"/>
    </row>
    <row r="36" spans="1:8" ht="14.25">
      <c r="A36" s="49" t="s">
        <v>57</v>
      </c>
      <c r="B36" s="50"/>
      <c r="C36" s="50"/>
      <c r="D36" s="50"/>
      <c r="E36" s="51">
        <v>13.82</v>
      </c>
      <c r="F36" s="51">
        <v>12.99</v>
      </c>
      <c r="G36" s="51">
        <v>13.38</v>
      </c>
      <c r="H36" s="53"/>
    </row>
    <row r="37" spans="1:8" ht="14.25">
      <c r="A37" s="49" t="s">
        <v>13</v>
      </c>
      <c r="B37" s="50"/>
      <c r="C37" s="50"/>
      <c r="D37" s="50"/>
      <c r="E37" s="51">
        <v>13.75</v>
      </c>
      <c r="F37" s="51">
        <v>12.4</v>
      </c>
      <c r="G37" s="51">
        <v>13.03</v>
      </c>
      <c r="H37" s="53"/>
    </row>
    <row r="38" spans="1:8" ht="14.25">
      <c r="A38" s="49" t="s">
        <v>14</v>
      </c>
      <c r="B38" s="50"/>
      <c r="C38" s="50"/>
      <c r="D38" s="50"/>
      <c r="E38" s="51">
        <v>16.82</v>
      </c>
      <c r="F38" s="51">
        <v>15.36</v>
      </c>
      <c r="G38" s="51">
        <v>16.04</v>
      </c>
      <c r="H38" s="53"/>
    </row>
    <row r="39" spans="1:8" ht="14.25">
      <c r="A39" s="49" t="s">
        <v>15</v>
      </c>
      <c r="B39" s="50"/>
      <c r="C39" s="50"/>
      <c r="D39" s="50"/>
      <c r="E39" s="51">
        <v>17.02</v>
      </c>
      <c r="F39" s="51">
        <v>15.14</v>
      </c>
      <c r="G39" s="51">
        <v>16.02</v>
      </c>
      <c r="H39" s="53"/>
    </row>
    <row r="40" spans="1:8" ht="14.25">
      <c r="A40" s="49" t="s">
        <v>16</v>
      </c>
      <c r="B40" s="50"/>
      <c r="C40" s="50"/>
      <c r="D40" s="50"/>
      <c r="E40" s="51">
        <v>22.58</v>
      </c>
      <c r="F40" s="51">
        <v>20.97</v>
      </c>
      <c r="G40" s="51">
        <v>21.73</v>
      </c>
      <c r="H40" s="53"/>
    </row>
    <row r="41" spans="1:8" ht="14.25">
      <c r="A41" s="49" t="s">
        <v>17</v>
      </c>
      <c r="B41" s="50"/>
      <c r="C41" s="50"/>
      <c r="D41" s="50"/>
      <c r="E41" s="51">
        <v>21.6</v>
      </c>
      <c r="F41" s="51">
        <v>19.6</v>
      </c>
      <c r="G41" s="51">
        <v>20.52</v>
      </c>
      <c r="H41" s="53"/>
    </row>
    <row r="42" spans="1:7" ht="14.25">
      <c r="A42" s="8"/>
      <c r="B42" s="8"/>
      <c r="C42" s="8"/>
      <c r="D42" s="8"/>
      <c r="E42" s="8"/>
      <c r="F42" s="8"/>
      <c r="G42" s="8"/>
    </row>
    <row r="43" ht="14.25">
      <c r="A43" s="2" t="s">
        <v>64</v>
      </c>
    </row>
    <row r="45" ht="14.25">
      <c r="A45" s="2" t="s">
        <v>18</v>
      </c>
    </row>
    <row r="46" spans="1:5" ht="14.25">
      <c r="A46" s="55"/>
      <c r="B46" s="56" t="s">
        <v>22</v>
      </c>
      <c r="C46" s="55"/>
      <c r="D46" s="55"/>
      <c r="E46" s="55"/>
    </row>
    <row r="48" ht="14.25">
      <c r="A48" s="2" t="s">
        <v>19</v>
      </c>
    </row>
    <row r="50" ht="14.25">
      <c r="A50" s="1" t="s">
        <v>66</v>
      </c>
    </row>
    <row r="53" spans="1:7" ht="14.25">
      <c r="A53" s="83"/>
      <c r="B53" s="86" t="s">
        <v>65</v>
      </c>
      <c r="C53" s="113" t="s">
        <v>61</v>
      </c>
      <c r="D53" s="113"/>
      <c r="E53" s="106">
        <f>'推定率'!E34</f>
        <v>15426</v>
      </c>
      <c r="F53" s="106">
        <f>'推定率'!F34</f>
        <v>17612</v>
      </c>
      <c r="G53" s="90">
        <f>SUM(E53:F53)</f>
        <v>33038</v>
      </c>
    </row>
    <row r="54" spans="1:8" ht="14.25">
      <c r="A54" s="83"/>
      <c r="B54" s="83"/>
      <c r="C54" s="114" t="s">
        <v>63</v>
      </c>
      <c r="D54" s="114"/>
      <c r="E54" s="107">
        <f>+E55/B32*100</f>
        <v>18.366819339299486</v>
      </c>
      <c r="F54" s="107">
        <f>+F55/C32*100</f>
        <v>16.574358580427102</v>
      </c>
      <c r="G54" s="107">
        <f>+G55/D32*100</f>
        <v>17.419133429587347</v>
      </c>
      <c r="H54" s="85"/>
    </row>
    <row r="55" spans="1:8" ht="14.25">
      <c r="A55" s="83"/>
      <c r="B55" s="83"/>
      <c r="C55" s="113" t="s">
        <v>67</v>
      </c>
      <c r="D55" s="113"/>
      <c r="E55" s="96">
        <f>+E32+E53</f>
        <v>42627</v>
      </c>
      <c r="F55" s="96">
        <f>+F32+F53</f>
        <v>43153</v>
      </c>
      <c r="G55" s="96">
        <f>+G32+G53</f>
        <v>85780</v>
      </c>
      <c r="H55" s="85"/>
    </row>
  </sheetData>
  <mergeCells count="3">
    <mergeCell ref="C53:D53"/>
    <mergeCell ref="C54:D54"/>
    <mergeCell ref="C55:D55"/>
  </mergeCells>
  <printOptions/>
  <pageMargins left="0.63" right="0.5" top="0.5118055555555555" bottom="0.5" header="0" footer="0"/>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AK55"/>
  <sheetViews>
    <sheetView zoomScale="87" zoomScaleNormal="87" workbookViewId="0" topLeftCell="A28">
      <selection activeCell="D40" sqref="D40"/>
    </sheetView>
  </sheetViews>
  <sheetFormatPr defaultColWidth="8.88671875" defaultRowHeight="15"/>
  <cols>
    <col min="1" max="1" width="20.6640625" style="1" customWidth="1"/>
    <col min="2" max="16384" width="10.6640625" style="1" customWidth="1"/>
  </cols>
  <sheetData>
    <row r="1" ht="13.5" customHeight="1">
      <c r="A1" s="2" t="s">
        <v>43</v>
      </c>
    </row>
    <row r="2" spans="10:37" ht="13.5" customHeight="1">
      <c r="J2" s="5"/>
      <c r="M2" s="5"/>
      <c r="P2" s="5"/>
      <c r="S2" s="5"/>
      <c r="V2" s="5"/>
      <c r="Y2" s="5"/>
      <c r="AB2" s="5"/>
      <c r="AE2" s="5"/>
      <c r="AH2" s="5"/>
      <c r="AK2" s="5"/>
    </row>
    <row r="3" spans="1:8" ht="13.5" customHeight="1">
      <c r="A3" s="49" t="s">
        <v>0</v>
      </c>
      <c r="B3" s="6" t="str">
        <f>９!B3</f>
        <v>当日有権者数（7月10日推計）</v>
      </c>
      <c r="C3" s="8"/>
      <c r="D3" s="8"/>
      <c r="E3" s="9"/>
      <c r="F3" s="7" t="s">
        <v>27</v>
      </c>
      <c r="G3" s="8"/>
      <c r="H3" s="11"/>
    </row>
    <row r="4" spans="1:8" ht="13.5" customHeight="1">
      <c r="A4" s="53"/>
      <c r="B4" s="13" t="s">
        <v>20</v>
      </c>
      <c r="C4" s="14" t="s">
        <v>23</v>
      </c>
      <c r="D4" s="14" t="s">
        <v>24</v>
      </c>
      <c r="E4" s="15" t="s">
        <v>20</v>
      </c>
      <c r="F4" s="14" t="s">
        <v>23</v>
      </c>
      <c r="G4" s="14" t="s">
        <v>24</v>
      </c>
      <c r="H4" s="11"/>
    </row>
    <row r="5" spans="1:8" ht="13.5" customHeight="1">
      <c r="A5" s="57" t="str">
        <f>９!A5</f>
        <v>  鳥取市第5投票区</v>
      </c>
      <c r="B5" s="17"/>
      <c r="C5" s="18"/>
      <c r="D5" s="19"/>
      <c r="E5" s="20"/>
      <c r="F5" s="18"/>
      <c r="G5" s="19"/>
      <c r="H5" s="11"/>
    </row>
    <row r="6" spans="1:8" ht="13.5" customHeight="1">
      <c r="A6" s="58" t="str">
        <f>９!A6</f>
        <v>  （鳥取市立西中学校）</v>
      </c>
      <c r="B6" s="22">
        <f>９!B6</f>
        <v>1755</v>
      </c>
      <c r="C6" s="23">
        <f>９!C6</f>
        <v>2083</v>
      </c>
      <c r="D6" s="24">
        <f>B6+C6</f>
        <v>3838</v>
      </c>
      <c r="E6" s="25">
        <v>260</v>
      </c>
      <c r="F6" s="23">
        <v>260</v>
      </c>
      <c r="G6" s="24">
        <f>E6+F6</f>
        <v>520</v>
      </c>
      <c r="H6" s="11"/>
    </row>
    <row r="7" spans="1:8" ht="13.5" customHeight="1">
      <c r="A7" s="49" t="str">
        <f>９!A7</f>
        <v>  米子市第4投票区</v>
      </c>
      <c r="B7" s="59"/>
      <c r="C7" s="32"/>
      <c r="D7" s="28"/>
      <c r="E7" s="29"/>
      <c r="F7" s="27"/>
      <c r="G7" s="28"/>
      <c r="H7" s="11"/>
    </row>
    <row r="8" spans="1:8" ht="13.5" customHeight="1">
      <c r="A8" s="58" t="str">
        <f>９!A8</f>
        <v>  （米子市明道公民館）</v>
      </c>
      <c r="B8" s="22">
        <f>９!B8</f>
        <v>999</v>
      </c>
      <c r="C8" s="23">
        <f>９!C8</f>
        <v>1250</v>
      </c>
      <c r="D8" s="24">
        <f>B8+C8</f>
        <v>2249</v>
      </c>
      <c r="E8" s="25">
        <v>167</v>
      </c>
      <c r="F8" s="23">
        <v>166</v>
      </c>
      <c r="G8" s="24">
        <f>E8+F8</f>
        <v>333</v>
      </c>
      <c r="H8" s="11"/>
    </row>
    <row r="9" spans="1:8" ht="13.5" customHeight="1">
      <c r="A9" s="49" t="str">
        <f>９!A9</f>
        <v>岩美町浦富第3投票区</v>
      </c>
      <c r="B9" s="59"/>
      <c r="C9" s="32"/>
      <c r="D9" s="28"/>
      <c r="E9" s="29"/>
      <c r="F9" s="27"/>
      <c r="G9" s="60"/>
      <c r="H9" s="11"/>
    </row>
    <row r="10" spans="1:8" ht="13.5" customHeight="1">
      <c r="A10" s="58" t="str">
        <f>９!A10</f>
        <v>　（岩美町中央公民館）</v>
      </c>
      <c r="B10" s="22">
        <f>９!B10</f>
        <v>505</v>
      </c>
      <c r="C10" s="23">
        <f>９!C10</f>
        <v>519</v>
      </c>
      <c r="D10" s="24">
        <f>B10+C10</f>
        <v>1024</v>
      </c>
      <c r="E10" s="25">
        <v>80</v>
      </c>
      <c r="F10" s="23">
        <v>68</v>
      </c>
      <c r="G10" s="24">
        <f>E10+F10</f>
        <v>148</v>
      </c>
      <c r="H10" s="11"/>
    </row>
    <row r="11" spans="1:8" ht="13.5" customHeight="1">
      <c r="A11" s="49" t="str">
        <f>９!A11</f>
        <v>河原町曳田投票区</v>
      </c>
      <c r="B11" s="59"/>
      <c r="C11" s="32"/>
      <c r="D11" s="28"/>
      <c r="E11" s="29"/>
      <c r="F11" s="27"/>
      <c r="G11" s="60"/>
      <c r="H11" s="11"/>
    </row>
    <row r="12" spans="1:8" ht="13.5" customHeight="1">
      <c r="A12" s="58" t="str">
        <f>９!A12</f>
        <v>　（八上保育所）</v>
      </c>
      <c r="B12" s="22">
        <f>９!B12</f>
        <v>288</v>
      </c>
      <c r="C12" s="23">
        <f>９!C12</f>
        <v>327</v>
      </c>
      <c r="D12" s="24">
        <f>B12+C12</f>
        <v>615</v>
      </c>
      <c r="E12" s="25">
        <v>60</v>
      </c>
      <c r="F12" s="23">
        <v>64</v>
      </c>
      <c r="G12" s="24">
        <f>E12+F12</f>
        <v>124</v>
      </c>
      <c r="H12" s="11"/>
    </row>
    <row r="13" spans="1:8" ht="13.5" customHeight="1">
      <c r="A13" s="49" t="str">
        <f>９!A13</f>
        <v>  八東町第10投票区</v>
      </c>
      <c r="B13" s="59"/>
      <c r="C13" s="32"/>
      <c r="D13" s="28"/>
      <c r="E13" s="29"/>
      <c r="F13" s="27"/>
      <c r="G13" s="60"/>
      <c r="H13" s="11"/>
    </row>
    <row r="14" spans="1:8" ht="13.5" customHeight="1">
      <c r="A14" s="58" t="str">
        <f>９!A14</f>
        <v>  （北山公民館）</v>
      </c>
      <c r="B14" s="22">
        <f>９!B14</f>
        <v>394</v>
      </c>
      <c r="C14" s="23">
        <f>９!C14</f>
        <v>427</v>
      </c>
      <c r="D14" s="24">
        <f>B14+C14</f>
        <v>821</v>
      </c>
      <c r="E14" s="25">
        <v>86</v>
      </c>
      <c r="F14" s="23">
        <v>94</v>
      </c>
      <c r="G14" s="24">
        <f>E14+F14</f>
        <v>180</v>
      </c>
      <c r="H14" s="11"/>
    </row>
    <row r="15" spans="1:8" ht="13.5" customHeight="1">
      <c r="A15" s="49" t="str">
        <f>９!A15</f>
        <v>  鹿野町第1投票区</v>
      </c>
      <c r="B15" s="59"/>
      <c r="C15" s="32"/>
      <c r="D15" s="28"/>
      <c r="E15" s="29"/>
      <c r="F15" s="27"/>
      <c r="G15" s="60"/>
      <c r="H15" s="11"/>
    </row>
    <row r="16" spans="1:8" ht="13.5" customHeight="1">
      <c r="A16" s="58" t="str">
        <f>９!A16</f>
        <v>  （旧鹿野小学校）</v>
      </c>
      <c r="B16" s="22">
        <f>９!B16</f>
        <v>650</v>
      </c>
      <c r="C16" s="23">
        <f>９!C16</f>
        <v>755</v>
      </c>
      <c r="D16" s="24">
        <f>B16+C16</f>
        <v>1405</v>
      </c>
      <c r="E16" s="25">
        <v>192</v>
      </c>
      <c r="F16" s="23">
        <v>200</v>
      </c>
      <c r="G16" s="24">
        <f>E16+F16</f>
        <v>392</v>
      </c>
      <c r="H16" s="11"/>
    </row>
    <row r="17" spans="1:8" ht="14.25">
      <c r="A17" s="49" t="str">
        <f>９!A17</f>
        <v>  大栄町第17投票区</v>
      </c>
      <c r="B17" s="59"/>
      <c r="C17" s="32"/>
      <c r="D17" s="28"/>
      <c r="E17" s="29"/>
      <c r="F17" s="27"/>
      <c r="G17" s="60"/>
      <c r="H17" s="11"/>
    </row>
    <row r="18" spans="1:8" ht="14.25">
      <c r="A18" s="58" t="str">
        <f>９!A18</f>
        <v>  （大谷公民館）</v>
      </c>
      <c r="B18" s="22">
        <f>９!B18</f>
        <v>385</v>
      </c>
      <c r="C18" s="23">
        <f>９!C18</f>
        <v>437</v>
      </c>
      <c r="D18" s="24">
        <f>B18+C18</f>
        <v>822</v>
      </c>
      <c r="E18" s="25">
        <v>74</v>
      </c>
      <c r="F18" s="23">
        <v>88</v>
      </c>
      <c r="G18" s="24">
        <f>E18+F18</f>
        <v>162</v>
      </c>
      <c r="H18" s="11"/>
    </row>
    <row r="19" spans="1:8" ht="14.25">
      <c r="A19" s="49" t="str">
        <f>９!A19</f>
        <v>  赤碕町第2投票区</v>
      </c>
      <c r="B19" s="59"/>
      <c r="C19" s="32"/>
      <c r="D19" s="28"/>
      <c r="E19" s="29"/>
      <c r="F19" s="27"/>
      <c r="G19" s="60"/>
      <c r="H19" s="11"/>
    </row>
    <row r="20" spans="1:8" ht="14.25">
      <c r="A20" s="58" t="str">
        <f>９!A20</f>
        <v>  （赤碕地区公民館）</v>
      </c>
      <c r="B20" s="22">
        <f>９!B20</f>
        <v>400</v>
      </c>
      <c r="C20" s="23">
        <f>９!C20</f>
        <v>474</v>
      </c>
      <c r="D20" s="24">
        <f>B20+C20</f>
        <v>874</v>
      </c>
      <c r="E20" s="25">
        <v>122</v>
      </c>
      <c r="F20" s="23">
        <v>144</v>
      </c>
      <c r="G20" s="24">
        <f>E20+F20</f>
        <v>266</v>
      </c>
      <c r="H20" s="11"/>
    </row>
    <row r="21" spans="1:8" ht="14.25">
      <c r="A21" s="49" t="str">
        <f>９!A21</f>
        <v>  岸本町第4投票区</v>
      </c>
      <c r="B21" s="59"/>
      <c r="C21" s="32"/>
      <c r="D21" s="28"/>
      <c r="E21" s="29"/>
      <c r="F21" s="27"/>
      <c r="G21" s="60"/>
      <c r="H21" s="11"/>
    </row>
    <row r="22" spans="1:8" ht="14.25">
      <c r="A22" s="58" t="str">
        <f>９!A22</f>
        <v>  （岸本町中央公民館）</v>
      </c>
      <c r="B22" s="22">
        <f>９!B22</f>
        <v>728</v>
      </c>
      <c r="C22" s="23">
        <f>９!C22</f>
        <v>783</v>
      </c>
      <c r="D22" s="24">
        <f>B22+C22</f>
        <v>1511</v>
      </c>
      <c r="E22" s="25">
        <v>143</v>
      </c>
      <c r="F22" s="23">
        <v>151</v>
      </c>
      <c r="G22" s="24">
        <f>E22+F22</f>
        <v>294</v>
      </c>
      <c r="H22" s="11"/>
    </row>
    <row r="23" spans="1:8" ht="14.25">
      <c r="A23" s="49" t="str">
        <f>９!A23</f>
        <v>  名和町第9投票区</v>
      </c>
      <c r="B23" s="59"/>
      <c r="C23" s="32"/>
      <c r="D23" s="28"/>
      <c r="E23" s="29"/>
      <c r="F23" s="27"/>
      <c r="G23" s="60"/>
      <c r="H23" s="11"/>
    </row>
    <row r="24" spans="1:8" ht="14.25">
      <c r="A24" s="58" t="str">
        <f>９!A24</f>
        <v> （名和町漁村センター）</v>
      </c>
      <c r="B24" s="22">
        <f>９!B24</f>
        <v>371</v>
      </c>
      <c r="C24" s="23">
        <f>９!C24</f>
        <v>467</v>
      </c>
      <c r="D24" s="24">
        <f>B24+C24</f>
        <v>838</v>
      </c>
      <c r="E24" s="25">
        <v>87</v>
      </c>
      <c r="F24" s="23">
        <v>100</v>
      </c>
      <c r="G24" s="24">
        <f>E24+F24</f>
        <v>187</v>
      </c>
      <c r="H24" s="11"/>
    </row>
    <row r="25" spans="1:8" ht="14.25">
      <c r="A25" s="50"/>
      <c r="B25" s="30"/>
      <c r="C25" s="28"/>
      <c r="D25" s="28"/>
      <c r="E25" s="34"/>
      <c r="F25" s="28"/>
      <c r="G25" s="28"/>
      <c r="H25" s="11"/>
    </row>
    <row r="26" spans="1:8" ht="14.25">
      <c r="A26" s="58" t="s">
        <v>11</v>
      </c>
      <c r="B26" s="35">
        <f>SUM(B6:B24)</f>
        <v>6475</v>
      </c>
      <c r="C26" s="24">
        <f>SUM(C6:C24)</f>
        <v>7522</v>
      </c>
      <c r="D26" s="24">
        <f>SUM(B26:C26)</f>
        <v>13997</v>
      </c>
      <c r="E26" s="36">
        <f>SUM(E6:E24)</f>
        <v>1271</v>
      </c>
      <c r="F26" s="24">
        <f>SUM(F6:F24)</f>
        <v>1335</v>
      </c>
      <c r="G26" s="24">
        <f>E26+F26</f>
        <v>2606</v>
      </c>
      <c r="H26" s="11"/>
    </row>
    <row r="27" spans="1:8" ht="14.25">
      <c r="A27" s="53"/>
      <c r="B27" s="37"/>
      <c r="C27" s="38"/>
      <c r="D27" s="38"/>
      <c r="E27" s="39"/>
      <c r="F27" s="38"/>
      <c r="G27" s="38"/>
      <c r="H27" s="11"/>
    </row>
    <row r="28" spans="1:8" ht="14.25">
      <c r="A28" s="50"/>
      <c r="B28" s="30"/>
      <c r="C28" s="28"/>
      <c r="D28" s="28"/>
      <c r="E28" s="34"/>
      <c r="F28" s="28"/>
      <c r="G28" s="28"/>
      <c r="H28" s="11"/>
    </row>
    <row r="29" spans="1:8" ht="14.25">
      <c r="A29" s="58" t="s">
        <v>62</v>
      </c>
      <c r="B29" s="40"/>
      <c r="C29" s="41"/>
      <c r="D29" s="41"/>
      <c r="E29" s="42">
        <f>ROUND(E26/'推定率'!$B$26*100,2)</f>
        <v>19.63</v>
      </c>
      <c r="F29" s="43">
        <f>ROUND(F26/'推定率'!$C$26*100,2)</f>
        <v>17.75</v>
      </c>
      <c r="G29" s="43">
        <f>ROUND(+G32/'推定率'!$D$32*100,2)</f>
        <v>18.64</v>
      </c>
      <c r="H29" s="11"/>
    </row>
    <row r="30" spans="1:8" ht="14.25">
      <c r="A30" s="53"/>
      <c r="B30" s="37"/>
      <c r="C30" s="38"/>
      <c r="D30" s="38"/>
      <c r="E30" s="39"/>
      <c r="F30" s="38"/>
      <c r="G30" s="38"/>
      <c r="H30" s="11"/>
    </row>
    <row r="31" spans="1:8" ht="14.25">
      <c r="A31" s="50"/>
      <c r="B31" s="44" t="s">
        <v>21</v>
      </c>
      <c r="C31" s="45"/>
      <c r="D31" s="45"/>
      <c r="E31" s="34"/>
      <c r="F31" s="28"/>
      <c r="G31" s="28"/>
      <c r="H31" s="11"/>
    </row>
    <row r="32" spans="1:8" ht="14.25">
      <c r="A32" s="61" t="s">
        <v>12</v>
      </c>
      <c r="B32" s="35">
        <f>'推定率'!B32</f>
        <v>232087</v>
      </c>
      <c r="C32" s="24">
        <f>'推定率'!C32</f>
        <v>260360</v>
      </c>
      <c r="D32" s="24">
        <f>B32+C32</f>
        <v>492447</v>
      </c>
      <c r="E32" s="36">
        <f>ROUND(+'推定率'!$B$32*E29/100,0)</f>
        <v>45559</v>
      </c>
      <c r="F32" s="24">
        <f>ROUND(+'推定率'!$C$32*F29/100,0)</f>
        <v>46214</v>
      </c>
      <c r="G32" s="24">
        <f>E32+F32</f>
        <v>91773</v>
      </c>
      <c r="H32" s="11"/>
    </row>
    <row r="33" spans="1:8" ht="14.25">
      <c r="A33" s="53"/>
      <c r="B33" s="37"/>
      <c r="C33" s="38"/>
      <c r="D33" s="38"/>
      <c r="E33" s="39"/>
      <c r="F33" s="38"/>
      <c r="G33" s="38"/>
      <c r="H33" s="11"/>
    </row>
    <row r="34" spans="1:7" ht="14.25">
      <c r="A34" s="8"/>
      <c r="B34" s="8"/>
      <c r="C34" s="8"/>
      <c r="D34" s="8"/>
      <c r="E34" s="8"/>
      <c r="F34" s="8"/>
      <c r="G34" s="47"/>
    </row>
    <row r="36" spans="1:8" ht="14.25">
      <c r="A36" s="49" t="s">
        <v>57</v>
      </c>
      <c r="B36" s="50"/>
      <c r="C36" s="50"/>
      <c r="D36" s="50"/>
      <c r="E36" s="51">
        <f>'推定率'!H38</f>
        <v>21.61</v>
      </c>
      <c r="F36" s="51">
        <f>'推定率'!I38</f>
        <v>20.47</v>
      </c>
      <c r="G36" s="51">
        <f>'推定率'!J38</f>
        <v>21.01</v>
      </c>
      <c r="H36" s="53"/>
    </row>
    <row r="37" spans="1:8" ht="14.25">
      <c r="A37" s="49" t="s">
        <v>13</v>
      </c>
      <c r="B37" s="50"/>
      <c r="C37" s="50"/>
      <c r="D37" s="50"/>
      <c r="E37" s="51">
        <f>'推定率'!H39</f>
        <v>22.33</v>
      </c>
      <c r="F37" s="51">
        <f>'推定率'!I39</f>
        <v>21.38</v>
      </c>
      <c r="G37" s="51">
        <f>'推定率'!J39</f>
        <v>21.83</v>
      </c>
      <c r="H37" s="53"/>
    </row>
    <row r="38" spans="1:8" ht="14.25">
      <c r="A38" s="49" t="s">
        <v>14</v>
      </c>
      <c r="B38" s="50"/>
      <c r="C38" s="50"/>
      <c r="D38" s="50"/>
      <c r="E38" s="51">
        <f>'推定率'!H40</f>
        <v>26.87</v>
      </c>
      <c r="F38" s="51">
        <f>'推定率'!I40</f>
        <v>25.43</v>
      </c>
      <c r="G38" s="51">
        <f>'推定率'!J40</f>
        <v>26.11</v>
      </c>
      <c r="H38" s="53"/>
    </row>
    <row r="39" spans="1:8" ht="14.25">
      <c r="A39" s="49" t="s">
        <v>15</v>
      </c>
      <c r="B39" s="50"/>
      <c r="C39" s="50"/>
      <c r="D39" s="50"/>
      <c r="E39" s="51">
        <f>'推定率'!H41</f>
        <v>26.09</v>
      </c>
      <c r="F39" s="51">
        <f>'推定率'!I41</f>
        <v>25.31</v>
      </c>
      <c r="G39" s="51">
        <f>'推定率'!J41</f>
        <v>25.68</v>
      </c>
      <c r="H39" s="53"/>
    </row>
    <row r="40" spans="1:8" ht="14.25">
      <c r="A40" s="49" t="s">
        <v>16</v>
      </c>
      <c r="B40" s="50"/>
      <c r="C40" s="50"/>
      <c r="D40" s="50"/>
      <c r="E40" s="51">
        <f>'推定率'!H42</f>
        <v>32.63</v>
      </c>
      <c r="F40" s="51">
        <f>'推定率'!I42</f>
        <v>31.34</v>
      </c>
      <c r="G40" s="51">
        <f>'推定率'!J42</f>
        <v>31.95</v>
      </c>
      <c r="H40" s="53"/>
    </row>
    <row r="41" spans="1:8" ht="14.25">
      <c r="A41" s="49" t="s">
        <v>17</v>
      </c>
      <c r="B41" s="50"/>
      <c r="C41" s="50"/>
      <c r="D41" s="50"/>
      <c r="E41" s="51">
        <f>'推定率'!H43</f>
        <v>35.1</v>
      </c>
      <c r="F41" s="94">
        <f>'推定率'!I43</f>
        <v>33.37</v>
      </c>
      <c r="G41" s="62">
        <f>'推定率'!J43</f>
        <v>34.16</v>
      </c>
      <c r="H41" s="53"/>
    </row>
    <row r="42" spans="1:7" ht="14.25">
      <c r="A42" s="8"/>
      <c r="B42" s="8"/>
      <c r="C42" s="8"/>
      <c r="D42" s="8"/>
      <c r="E42" s="8"/>
      <c r="F42" s="8"/>
      <c r="G42" s="8"/>
    </row>
    <row r="43" ht="14.25">
      <c r="A43" s="2" t="s">
        <v>64</v>
      </c>
    </row>
    <row r="45" ht="14.25">
      <c r="A45" s="2" t="s">
        <v>18</v>
      </c>
    </row>
    <row r="46" spans="1:5" ht="14.25">
      <c r="A46" s="55"/>
      <c r="B46" s="56" t="s">
        <v>22</v>
      </c>
      <c r="C46" s="55"/>
      <c r="D46" s="55"/>
      <c r="E46" s="55"/>
    </row>
    <row r="48" ht="14.25">
      <c r="A48" s="2" t="s">
        <v>19</v>
      </c>
    </row>
    <row r="50" ht="14.25">
      <c r="A50" s="1" t="s">
        <v>66</v>
      </c>
    </row>
    <row r="53" spans="1:7" ht="14.25">
      <c r="A53" s="83"/>
      <c r="B53" s="86" t="s">
        <v>65</v>
      </c>
      <c r="C53" s="115" t="s">
        <v>61</v>
      </c>
      <c r="D53" s="115"/>
      <c r="E53" s="106">
        <f>'推定率'!E34</f>
        <v>15426</v>
      </c>
      <c r="F53" s="106">
        <f>'推定率'!F34</f>
        <v>17612</v>
      </c>
      <c r="G53" s="90">
        <f>SUM(E53:F53)</f>
        <v>33038</v>
      </c>
    </row>
    <row r="54" spans="1:8" ht="14.25">
      <c r="A54" s="83"/>
      <c r="B54" s="83"/>
      <c r="C54" s="116" t="s">
        <v>63</v>
      </c>
      <c r="D54" s="117"/>
      <c r="E54" s="107">
        <f>+E55/B32*100</f>
        <v>26.276784136983117</v>
      </c>
      <c r="F54" s="107">
        <f>+F55/C32*100</f>
        <v>24.514518359194962</v>
      </c>
      <c r="G54" s="107">
        <f>+G55/D32*100</f>
        <v>25.34506251434164</v>
      </c>
      <c r="H54" s="85"/>
    </row>
    <row r="55" spans="1:8" ht="14.25">
      <c r="A55" s="83"/>
      <c r="B55" s="83"/>
      <c r="C55" s="108" t="s">
        <v>67</v>
      </c>
      <c r="D55" s="108"/>
      <c r="E55" s="96">
        <f>+E32+E53</f>
        <v>60985</v>
      </c>
      <c r="F55" s="96">
        <f>+F32+F53</f>
        <v>63826</v>
      </c>
      <c r="G55" s="96">
        <f>+G32+G53</f>
        <v>124811</v>
      </c>
      <c r="H55" s="85"/>
    </row>
  </sheetData>
  <mergeCells count="3">
    <mergeCell ref="C53:D53"/>
    <mergeCell ref="C54:D54"/>
    <mergeCell ref="C55:D55"/>
  </mergeCells>
  <printOptions/>
  <pageMargins left="0.58" right="0.5" top="0.5118055555555555" bottom="0.5" header="0" footer="0"/>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AK55"/>
  <sheetViews>
    <sheetView zoomScale="87" zoomScaleNormal="87" workbookViewId="0" topLeftCell="A1">
      <selection activeCell="F25" sqref="F25"/>
    </sheetView>
  </sheetViews>
  <sheetFormatPr defaultColWidth="8.88671875" defaultRowHeight="15"/>
  <cols>
    <col min="1" max="1" width="20.6640625" style="1" customWidth="1"/>
    <col min="2" max="16384" width="10.6640625" style="1" customWidth="1"/>
  </cols>
  <sheetData>
    <row r="1" ht="13.5" customHeight="1">
      <c r="A1" s="2" t="s">
        <v>43</v>
      </c>
    </row>
    <row r="2" spans="10:37" ht="13.5" customHeight="1">
      <c r="J2" s="5"/>
      <c r="M2" s="5"/>
      <c r="P2" s="5"/>
      <c r="S2" s="5"/>
      <c r="V2" s="5"/>
      <c r="Y2" s="5"/>
      <c r="AB2" s="5"/>
      <c r="AE2" s="5"/>
      <c r="AH2" s="5"/>
      <c r="AK2" s="5"/>
    </row>
    <row r="3" spans="1:8" ht="13.5" customHeight="1">
      <c r="A3" s="49" t="s">
        <v>0</v>
      </c>
      <c r="B3" s="6" t="str">
        <f>'１０'!B3</f>
        <v>当日有権者数（7月10日推計）</v>
      </c>
      <c r="C3" s="8"/>
      <c r="D3" s="8"/>
      <c r="E3" s="9"/>
      <c r="F3" s="7" t="s">
        <v>28</v>
      </c>
      <c r="G3" s="8"/>
      <c r="H3" s="11"/>
    </row>
    <row r="4" spans="1:8" ht="13.5" customHeight="1">
      <c r="A4" s="53"/>
      <c r="B4" s="13" t="s">
        <v>20</v>
      </c>
      <c r="C4" s="14" t="s">
        <v>23</v>
      </c>
      <c r="D4" s="14" t="s">
        <v>24</v>
      </c>
      <c r="E4" s="15" t="s">
        <v>20</v>
      </c>
      <c r="F4" s="14" t="s">
        <v>23</v>
      </c>
      <c r="G4" s="14" t="s">
        <v>24</v>
      </c>
      <c r="H4" s="11"/>
    </row>
    <row r="5" spans="1:8" ht="13.5" customHeight="1">
      <c r="A5" s="57" t="str">
        <f>'１０'!A5</f>
        <v>  鳥取市第5投票区</v>
      </c>
      <c r="B5" s="17"/>
      <c r="C5" s="18"/>
      <c r="D5" s="19"/>
      <c r="E5" s="20"/>
      <c r="F5" s="18"/>
      <c r="G5" s="19"/>
      <c r="H5" s="11"/>
    </row>
    <row r="6" spans="1:8" ht="13.5" customHeight="1">
      <c r="A6" s="58" t="str">
        <f>'１０'!A6</f>
        <v>  （鳥取市立西中学校）</v>
      </c>
      <c r="B6" s="22">
        <f>'１０'!B6</f>
        <v>1755</v>
      </c>
      <c r="C6" s="23">
        <f>'１０'!C6</f>
        <v>2083</v>
      </c>
      <c r="D6" s="24">
        <f>B6+C6</f>
        <v>3838</v>
      </c>
      <c r="E6" s="25">
        <v>380</v>
      </c>
      <c r="F6" s="23">
        <v>410</v>
      </c>
      <c r="G6" s="24">
        <f>E6+F6</f>
        <v>790</v>
      </c>
      <c r="H6" s="11"/>
    </row>
    <row r="7" spans="1:8" ht="13.5" customHeight="1">
      <c r="A7" s="49" t="str">
        <f>'１０'!A7</f>
        <v>  米子市第4投票区</v>
      </c>
      <c r="B7" s="59"/>
      <c r="C7" s="32"/>
      <c r="D7" s="28"/>
      <c r="E7" s="29"/>
      <c r="F7" s="27"/>
      <c r="G7" s="28"/>
      <c r="H7" s="11"/>
    </row>
    <row r="8" spans="1:8" ht="13.5" customHeight="1">
      <c r="A8" s="58" t="str">
        <f>'１０'!A8</f>
        <v>  （米子市明道公民館）</v>
      </c>
      <c r="B8" s="22">
        <f>'１０'!B8</f>
        <v>999</v>
      </c>
      <c r="C8" s="23">
        <f>'１０'!C8</f>
        <v>1250</v>
      </c>
      <c r="D8" s="24">
        <f>B8+C8</f>
        <v>2249</v>
      </c>
      <c r="E8" s="25">
        <v>248</v>
      </c>
      <c r="F8" s="23">
        <v>272</v>
      </c>
      <c r="G8" s="24">
        <f>E8+F8</f>
        <v>520</v>
      </c>
      <c r="H8" s="11"/>
    </row>
    <row r="9" spans="1:8" ht="13.5" customHeight="1">
      <c r="A9" s="49" t="str">
        <f>'１０'!A9</f>
        <v>岩美町浦富第3投票区</v>
      </c>
      <c r="B9" s="59"/>
      <c r="C9" s="32"/>
      <c r="D9" s="28"/>
      <c r="E9" s="29"/>
      <c r="F9" s="27"/>
      <c r="G9" s="60"/>
      <c r="H9" s="11"/>
    </row>
    <row r="10" spans="1:8" ht="13.5" customHeight="1">
      <c r="A10" s="58" t="str">
        <f>'１０'!A10</f>
        <v>　（岩美町中央公民館）</v>
      </c>
      <c r="B10" s="22">
        <f>'１０'!B10</f>
        <v>505</v>
      </c>
      <c r="C10" s="23">
        <f>'１０'!C10</f>
        <v>519</v>
      </c>
      <c r="D10" s="24">
        <f>B10+C10</f>
        <v>1024</v>
      </c>
      <c r="E10" s="25">
        <v>103</v>
      </c>
      <c r="F10" s="23">
        <v>98</v>
      </c>
      <c r="G10" s="24">
        <f>E10+F10</f>
        <v>201</v>
      </c>
      <c r="H10" s="11"/>
    </row>
    <row r="11" spans="1:8" ht="13.5" customHeight="1">
      <c r="A11" s="49" t="str">
        <f>'１０'!A11</f>
        <v>河原町曳田投票区</v>
      </c>
      <c r="B11" s="59"/>
      <c r="C11" s="32"/>
      <c r="D11" s="28"/>
      <c r="E11" s="29"/>
      <c r="F11" s="27"/>
      <c r="G11" s="60"/>
      <c r="H11" s="11"/>
    </row>
    <row r="12" spans="1:8" ht="13.5" customHeight="1">
      <c r="A12" s="58" t="str">
        <f>'１０'!A12</f>
        <v>　（八上保育所）</v>
      </c>
      <c r="B12" s="22">
        <f>'１０'!B12</f>
        <v>288</v>
      </c>
      <c r="C12" s="23">
        <f>'１０'!C12</f>
        <v>327</v>
      </c>
      <c r="D12" s="24">
        <f>B12+C12</f>
        <v>615</v>
      </c>
      <c r="E12" s="25">
        <v>85</v>
      </c>
      <c r="F12" s="23">
        <v>88</v>
      </c>
      <c r="G12" s="24">
        <f>E12+F12</f>
        <v>173</v>
      </c>
      <c r="H12" s="11"/>
    </row>
    <row r="13" spans="1:8" ht="13.5" customHeight="1">
      <c r="A13" s="49" t="str">
        <f>'１０'!A13</f>
        <v>  八東町第10投票区</v>
      </c>
      <c r="B13" s="59"/>
      <c r="C13" s="32"/>
      <c r="D13" s="28"/>
      <c r="E13" s="29"/>
      <c r="F13" s="27"/>
      <c r="G13" s="60"/>
      <c r="H13" s="11"/>
    </row>
    <row r="14" spans="1:8" ht="13.5" customHeight="1">
      <c r="A14" s="58" t="str">
        <f>'１０'!A14</f>
        <v>  （北山公民館）</v>
      </c>
      <c r="B14" s="22">
        <f>'１０'!B14</f>
        <v>394</v>
      </c>
      <c r="C14" s="23">
        <f>'１０'!C14</f>
        <v>427</v>
      </c>
      <c r="D14" s="24">
        <f>B14+C14</f>
        <v>821</v>
      </c>
      <c r="E14" s="25">
        <v>108</v>
      </c>
      <c r="F14" s="23">
        <v>126</v>
      </c>
      <c r="G14" s="24">
        <f>E14+F14</f>
        <v>234</v>
      </c>
      <c r="H14" s="11"/>
    </row>
    <row r="15" spans="1:8" ht="13.5" customHeight="1">
      <c r="A15" s="49" t="str">
        <f>'１０'!A15</f>
        <v>  鹿野町第1投票区</v>
      </c>
      <c r="B15" s="59"/>
      <c r="C15" s="32"/>
      <c r="D15" s="28"/>
      <c r="E15" s="29"/>
      <c r="F15" s="27"/>
      <c r="G15" s="60"/>
      <c r="H15" s="11"/>
    </row>
    <row r="16" spans="1:8" ht="13.5" customHeight="1">
      <c r="A16" s="58" t="str">
        <f>'１０'!A16</f>
        <v>  （旧鹿野小学校）</v>
      </c>
      <c r="B16" s="22">
        <f>'１０'!B16</f>
        <v>650</v>
      </c>
      <c r="C16" s="23">
        <f>'１０'!C16</f>
        <v>755</v>
      </c>
      <c r="D16" s="24">
        <f>B16+C16</f>
        <v>1405</v>
      </c>
      <c r="E16" s="25">
        <v>225</v>
      </c>
      <c r="F16" s="23">
        <v>240</v>
      </c>
      <c r="G16" s="24">
        <f>E16+F16</f>
        <v>465</v>
      </c>
      <c r="H16" s="11"/>
    </row>
    <row r="17" spans="1:8" ht="14.25">
      <c r="A17" s="49" t="str">
        <f>'１０'!A17</f>
        <v>  大栄町第17投票区</v>
      </c>
      <c r="B17" s="59"/>
      <c r="C17" s="32"/>
      <c r="D17" s="28"/>
      <c r="E17" s="29"/>
      <c r="F17" s="27"/>
      <c r="G17" s="60"/>
      <c r="H17" s="11"/>
    </row>
    <row r="18" spans="1:8" ht="14.25">
      <c r="A18" s="58" t="str">
        <f>'１０'!A18</f>
        <v>  （大谷公民館）</v>
      </c>
      <c r="B18" s="22">
        <f>'１０'!B18</f>
        <v>385</v>
      </c>
      <c r="C18" s="23">
        <f>'１０'!C18</f>
        <v>437</v>
      </c>
      <c r="D18" s="24">
        <f>B18+C18</f>
        <v>822</v>
      </c>
      <c r="E18" s="25">
        <v>86</v>
      </c>
      <c r="F18" s="23">
        <v>109</v>
      </c>
      <c r="G18" s="24">
        <f>E18+F18</f>
        <v>195</v>
      </c>
      <c r="H18" s="11"/>
    </row>
    <row r="19" spans="1:8" ht="14.25">
      <c r="A19" s="49" t="str">
        <f>'１０'!A19</f>
        <v>  赤碕町第2投票区</v>
      </c>
      <c r="B19" s="59"/>
      <c r="C19" s="32"/>
      <c r="D19" s="28"/>
      <c r="E19" s="29"/>
      <c r="F19" s="27"/>
      <c r="G19" s="60"/>
      <c r="H19" s="11"/>
    </row>
    <row r="20" spans="1:8" ht="14.25">
      <c r="A20" s="58" t="str">
        <f>'１０'!A20</f>
        <v>  （赤碕地区公民館）</v>
      </c>
      <c r="B20" s="22">
        <f>'１０'!B20</f>
        <v>400</v>
      </c>
      <c r="C20" s="23">
        <f>'１０'!C20</f>
        <v>474</v>
      </c>
      <c r="D20" s="24">
        <f>B20+C20</f>
        <v>874</v>
      </c>
      <c r="E20" s="25">
        <v>148</v>
      </c>
      <c r="F20" s="23">
        <v>177</v>
      </c>
      <c r="G20" s="24">
        <f>E20+F20</f>
        <v>325</v>
      </c>
      <c r="H20" s="11"/>
    </row>
    <row r="21" spans="1:8" ht="14.25">
      <c r="A21" s="49" t="str">
        <f>'１０'!A21</f>
        <v>  岸本町第4投票区</v>
      </c>
      <c r="B21" s="59"/>
      <c r="C21" s="32"/>
      <c r="D21" s="28"/>
      <c r="E21" s="29"/>
      <c r="F21" s="27"/>
      <c r="G21" s="60"/>
      <c r="H21" s="11"/>
    </row>
    <row r="22" spans="1:8" ht="14.25">
      <c r="A22" s="58" t="str">
        <f>'１０'!A22</f>
        <v>  （岸本町中央公民館）</v>
      </c>
      <c r="B22" s="22">
        <f>'１０'!B22</f>
        <v>728</v>
      </c>
      <c r="C22" s="23">
        <f>'１０'!C22</f>
        <v>783</v>
      </c>
      <c r="D22" s="24">
        <f>B22+C22</f>
        <v>1511</v>
      </c>
      <c r="E22" s="25">
        <v>197</v>
      </c>
      <c r="F22" s="23">
        <v>222</v>
      </c>
      <c r="G22" s="24">
        <f>E22+F22</f>
        <v>419</v>
      </c>
      <c r="H22" s="11"/>
    </row>
    <row r="23" spans="1:8" ht="14.25">
      <c r="A23" s="49" t="str">
        <f>'１０'!A23</f>
        <v>  名和町第9投票区</v>
      </c>
      <c r="B23" s="59"/>
      <c r="C23" s="32"/>
      <c r="D23" s="28"/>
      <c r="E23" s="29"/>
      <c r="F23" s="27"/>
      <c r="G23" s="60"/>
      <c r="H23" s="11"/>
    </row>
    <row r="24" spans="1:8" ht="14.25">
      <c r="A24" s="58" t="str">
        <f>'１０'!A24</f>
        <v> （名和町漁村センター）</v>
      </c>
      <c r="B24" s="22">
        <f>'１０'!B24</f>
        <v>371</v>
      </c>
      <c r="C24" s="23">
        <f>'１０'!C24</f>
        <v>467</v>
      </c>
      <c r="D24" s="24">
        <f>B24+C24</f>
        <v>838</v>
      </c>
      <c r="E24" s="25">
        <v>114</v>
      </c>
      <c r="F24" s="23">
        <v>120</v>
      </c>
      <c r="G24" s="24">
        <f>E24+F24</f>
        <v>234</v>
      </c>
      <c r="H24" s="11"/>
    </row>
    <row r="25" spans="1:8" ht="14.25">
      <c r="A25" s="50"/>
      <c r="B25" s="30"/>
      <c r="C25" s="28"/>
      <c r="D25" s="28"/>
      <c r="E25" s="34"/>
      <c r="F25" s="28"/>
      <c r="G25" s="28"/>
      <c r="H25" s="11"/>
    </row>
    <row r="26" spans="1:8" ht="14.25">
      <c r="A26" s="58" t="s">
        <v>11</v>
      </c>
      <c r="B26" s="35">
        <f>SUM(B6:B24)</f>
        <v>6475</v>
      </c>
      <c r="C26" s="24">
        <f>SUM(C6:C24)</f>
        <v>7522</v>
      </c>
      <c r="D26" s="24">
        <f>SUM(B26:C26)</f>
        <v>13997</v>
      </c>
      <c r="E26" s="36">
        <f>SUM(E6:E24)</f>
        <v>1694</v>
      </c>
      <c r="F26" s="24">
        <f>SUM(F6:F24)</f>
        <v>1862</v>
      </c>
      <c r="G26" s="24">
        <f>E26+F26</f>
        <v>3556</v>
      </c>
      <c r="H26" s="11"/>
    </row>
    <row r="27" spans="1:8" ht="14.25">
      <c r="A27" s="53"/>
      <c r="B27" s="37"/>
      <c r="C27" s="38"/>
      <c r="D27" s="38"/>
      <c r="E27" s="39"/>
      <c r="F27" s="38"/>
      <c r="G27" s="38"/>
      <c r="H27" s="11"/>
    </row>
    <row r="28" spans="1:8" ht="14.25">
      <c r="A28" s="50"/>
      <c r="B28" s="30"/>
      <c r="C28" s="28"/>
      <c r="D28" s="28"/>
      <c r="E28" s="34"/>
      <c r="F28" s="28"/>
      <c r="G28" s="28"/>
      <c r="H28" s="11"/>
    </row>
    <row r="29" spans="1:8" ht="14.25">
      <c r="A29" s="58" t="s">
        <v>62</v>
      </c>
      <c r="B29" s="40"/>
      <c r="C29" s="41"/>
      <c r="D29" s="41"/>
      <c r="E29" s="42">
        <f>ROUND(E26/'推定率'!$B$26*100,2)</f>
        <v>26.16</v>
      </c>
      <c r="F29" s="43">
        <f>ROUND(F26/'推定率'!$C$26*100,2)</f>
        <v>24.75</v>
      </c>
      <c r="G29" s="43">
        <f>ROUND(+G32/'推定率'!$D$32*100,2)</f>
        <v>25.41</v>
      </c>
      <c r="H29" s="11"/>
    </row>
    <row r="30" spans="1:8" ht="14.25">
      <c r="A30" s="53"/>
      <c r="B30" s="37"/>
      <c r="C30" s="38"/>
      <c r="D30" s="38"/>
      <c r="E30" s="39"/>
      <c r="F30" s="38"/>
      <c r="G30" s="38"/>
      <c r="H30" s="11"/>
    </row>
    <row r="31" spans="1:8" ht="14.25">
      <c r="A31" s="50"/>
      <c r="B31" s="44" t="s">
        <v>21</v>
      </c>
      <c r="C31" s="45"/>
      <c r="D31" s="45"/>
      <c r="E31" s="34"/>
      <c r="F31" s="28"/>
      <c r="G31" s="28"/>
      <c r="H31" s="11"/>
    </row>
    <row r="32" spans="1:8" ht="14.25">
      <c r="A32" s="61" t="s">
        <v>12</v>
      </c>
      <c r="B32" s="35">
        <f>'推定率'!B32</f>
        <v>232087</v>
      </c>
      <c r="C32" s="24">
        <f>'推定率'!C32</f>
        <v>260360</v>
      </c>
      <c r="D32" s="24">
        <f>B32+C32</f>
        <v>492447</v>
      </c>
      <c r="E32" s="36">
        <f>ROUND(+'推定率'!$B$32*E29/100,0)</f>
        <v>60714</v>
      </c>
      <c r="F32" s="24">
        <f>ROUND(+'推定率'!$C$32*F29/100,0)</f>
        <v>64439</v>
      </c>
      <c r="G32" s="24">
        <f>E32+F32</f>
        <v>125153</v>
      </c>
      <c r="H32" s="11"/>
    </row>
    <row r="33" spans="1:8" ht="14.25">
      <c r="A33" s="53"/>
      <c r="B33" s="37"/>
      <c r="C33" s="38"/>
      <c r="D33" s="38"/>
      <c r="E33" s="39"/>
      <c r="F33" s="38"/>
      <c r="G33" s="38"/>
      <c r="H33" s="11"/>
    </row>
    <row r="34" spans="1:7" ht="14.25">
      <c r="A34" s="8"/>
      <c r="B34" s="8"/>
      <c r="C34" s="8"/>
      <c r="D34" s="8"/>
      <c r="E34" s="8"/>
      <c r="F34" s="8"/>
      <c r="G34" s="47"/>
    </row>
    <row r="36" spans="1:8" ht="14.25">
      <c r="A36" s="49" t="s">
        <v>57</v>
      </c>
      <c r="B36" s="50"/>
      <c r="C36" s="50"/>
      <c r="D36" s="50"/>
      <c r="E36" s="51">
        <f>'推定率'!K38</f>
        <v>28.89</v>
      </c>
      <c r="F36" s="51">
        <f>'推定率'!L38</f>
        <v>28.11</v>
      </c>
      <c r="G36" s="51">
        <f>'推定率'!M38</f>
        <v>28.48</v>
      </c>
      <c r="H36" s="53"/>
    </row>
    <row r="37" spans="1:8" ht="14.25">
      <c r="A37" s="49" t="s">
        <v>13</v>
      </c>
      <c r="B37" s="50"/>
      <c r="C37" s="50"/>
      <c r="D37" s="50"/>
      <c r="E37" s="51">
        <f>'推定率'!K39</f>
        <v>31.01</v>
      </c>
      <c r="F37" s="51">
        <f>'推定率'!L39</f>
        <v>30.35</v>
      </c>
      <c r="G37" s="51">
        <f>'推定率'!M39</f>
        <v>30.66</v>
      </c>
      <c r="H37" s="53"/>
    </row>
    <row r="38" spans="1:8" ht="14.25">
      <c r="A38" s="49" t="s">
        <v>14</v>
      </c>
      <c r="B38" s="50"/>
      <c r="C38" s="50"/>
      <c r="D38" s="50"/>
      <c r="E38" s="51">
        <f>'推定率'!K40</f>
        <v>34.83</v>
      </c>
      <c r="F38" s="51">
        <f>'推定率'!L40</f>
        <v>34.59</v>
      </c>
      <c r="G38" s="51">
        <f>'推定率'!M40</f>
        <v>34.7</v>
      </c>
      <c r="H38" s="53"/>
    </row>
    <row r="39" spans="1:8" ht="14.25">
      <c r="A39" s="49" t="s">
        <v>15</v>
      </c>
      <c r="B39" s="50"/>
      <c r="C39" s="50"/>
      <c r="D39" s="50"/>
      <c r="E39" s="51">
        <f>'推定率'!K41</f>
        <v>33.67</v>
      </c>
      <c r="F39" s="51">
        <f>'推定率'!L41</f>
        <v>33.83</v>
      </c>
      <c r="G39" s="51">
        <f>'推定率'!M41</f>
        <v>33.76</v>
      </c>
      <c r="H39" s="53"/>
    </row>
    <row r="40" spans="1:8" ht="14.25">
      <c r="A40" s="49" t="s">
        <v>16</v>
      </c>
      <c r="B40" s="50"/>
      <c r="C40" s="50"/>
      <c r="D40" s="50"/>
      <c r="E40" s="51">
        <f>'推定率'!K42</f>
        <v>41.65</v>
      </c>
      <c r="F40" s="51">
        <f>'推定率'!L42</f>
        <v>40.87</v>
      </c>
      <c r="G40" s="51">
        <f>'推定率'!M42</f>
        <v>41.24</v>
      </c>
      <c r="H40" s="53"/>
    </row>
    <row r="41" spans="1:8" ht="14.25">
      <c r="A41" s="49" t="s">
        <v>17</v>
      </c>
      <c r="B41" s="50"/>
      <c r="C41" s="50"/>
      <c r="D41" s="50"/>
      <c r="E41" s="51">
        <f>'推定率'!K43</f>
        <v>46.92</v>
      </c>
      <c r="F41" s="51">
        <f>'推定率'!L43</f>
        <v>46.2</v>
      </c>
      <c r="G41" s="51">
        <f>'推定率'!M43</f>
        <v>46.53</v>
      </c>
      <c r="H41" s="53"/>
    </row>
    <row r="42" spans="1:7" ht="14.25">
      <c r="A42" s="8"/>
      <c r="B42" s="8"/>
      <c r="C42" s="8"/>
      <c r="D42" s="8"/>
      <c r="E42" s="8"/>
      <c r="F42" s="8"/>
      <c r="G42" s="8"/>
    </row>
    <row r="43" ht="14.25">
      <c r="A43" s="2" t="s">
        <v>64</v>
      </c>
    </row>
    <row r="45" ht="14.25">
      <c r="A45" s="2" t="s">
        <v>18</v>
      </c>
    </row>
    <row r="46" spans="1:5" ht="14.25">
      <c r="A46" s="55"/>
      <c r="B46" s="56" t="s">
        <v>22</v>
      </c>
      <c r="C46" s="55"/>
      <c r="D46" s="55"/>
      <c r="E46" s="55"/>
    </row>
    <row r="48" ht="14.25">
      <c r="A48" s="2" t="s">
        <v>19</v>
      </c>
    </row>
    <row r="50" ht="14.25">
      <c r="A50" s="1" t="s">
        <v>66</v>
      </c>
    </row>
    <row r="53" spans="1:7" ht="14.25">
      <c r="A53" s="83"/>
      <c r="B53" s="86" t="s">
        <v>65</v>
      </c>
      <c r="C53" s="113" t="s">
        <v>61</v>
      </c>
      <c r="D53" s="113"/>
      <c r="E53" s="106">
        <f>'推定率'!E34</f>
        <v>15426</v>
      </c>
      <c r="F53" s="106">
        <f>'推定率'!F34</f>
        <v>17612</v>
      </c>
      <c r="G53" s="90">
        <f>SUM(E53:F53)</f>
        <v>33038</v>
      </c>
    </row>
    <row r="54" spans="1:8" ht="14.25">
      <c r="A54" s="83"/>
      <c r="B54" s="83"/>
      <c r="C54" s="114" t="s">
        <v>63</v>
      </c>
      <c r="D54" s="114"/>
      <c r="E54" s="107">
        <f>+E55/B32*100</f>
        <v>32.8066630186094</v>
      </c>
      <c r="F54" s="107">
        <f>+F55/C32*100</f>
        <v>31.514441542479645</v>
      </c>
      <c r="G54" s="107">
        <f>+G55/D32*100</f>
        <v>32.12345694054385</v>
      </c>
      <c r="H54" s="85"/>
    </row>
    <row r="55" spans="1:8" ht="14.25">
      <c r="A55" s="83"/>
      <c r="B55" s="83"/>
      <c r="C55" s="113" t="s">
        <v>67</v>
      </c>
      <c r="D55" s="113"/>
      <c r="E55" s="96">
        <f>+E32+E53</f>
        <v>76140</v>
      </c>
      <c r="F55" s="96">
        <f>+F32+F53</f>
        <v>82051</v>
      </c>
      <c r="G55" s="96">
        <f>+G32+G53</f>
        <v>158191</v>
      </c>
      <c r="H55" s="85"/>
    </row>
  </sheetData>
  <mergeCells count="3">
    <mergeCell ref="C53:D53"/>
    <mergeCell ref="C54:D54"/>
    <mergeCell ref="C55:D55"/>
  </mergeCells>
  <printOptions/>
  <pageMargins left="0.57" right="0.5" top="0.5118055555555555" bottom="0.5" header="0" footer="0"/>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AK55"/>
  <sheetViews>
    <sheetView zoomScale="87" zoomScaleNormal="87" workbookViewId="0" topLeftCell="A1">
      <selection activeCell="I14" sqref="I14"/>
    </sheetView>
  </sheetViews>
  <sheetFormatPr defaultColWidth="8.88671875" defaultRowHeight="15"/>
  <cols>
    <col min="1" max="1" width="20.6640625" style="1" customWidth="1"/>
    <col min="2" max="16384" width="10.6640625" style="1" customWidth="1"/>
  </cols>
  <sheetData>
    <row r="1" ht="13.5" customHeight="1">
      <c r="A1" s="2" t="s">
        <v>43</v>
      </c>
    </row>
    <row r="2" spans="10:37" ht="13.5" customHeight="1">
      <c r="J2" s="5"/>
      <c r="M2" s="5"/>
      <c r="P2" s="5"/>
      <c r="S2" s="5"/>
      <c r="V2" s="5"/>
      <c r="Y2" s="5"/>
      <c r="AB2" s="5"/>
      <c r="AE2" s="5"/>
      <c r="AH2" s="5"/>
      <c r="AK2" s="5"/>
    </row>
    <row r="3" spans="1:8" ht="13.5" customHeight="1">
      <c r="A3" s="49" t="s">
        <v>0</v>
      </c>
      <c r="B3" s="6" t="str">
        <f>'１１'!B3</f>
        <v>当日有権者数（7月10日推計）</v>
      </c>
      <c r="C3" s="8"/>
      <c r="D3" s="8"/>
      <c r="E3" s="9"/>
      <c r="F3" s="63">
        <v>0.4791666666666667</v>
      </c>
      <c r="G3" s="8"/>
      <c r="H3" s="11"/>
    </row>
    <row r="4" spans="1:8" ht="13.5" customHeight="1">
      <c r="A4" s="53"/>
      <c r="B4" s="13" t="s">
        <v>20</v>
      </c>
      <c r="C4" s="14" t="s">
        <v>23</v>
      </c>
      <c r="D4" s="14" t="s">
        <v>24</v>
      </c>
      <c r="E4" s="15" t="s">
        <v>20</v>
      </c>
      <c r="F4" s="14" t="s">
        <v>23</v>
      </c>
      <c r="G4" s="14" t="s">
        <v>24</v>
      </c>
      <c r="H4" s="11"/>
    </row>
    <row r="5" spans="1:8" ht="13.5" customHeight="1">
      <c r="A5" s="57" t="str">
        <f>'１１'!A5</f>
        <v>  鳥取市第5投票区</v>
      </c>
      <c r="B5" s="17"/>
      <c r="C5" s="18"/>
      <c r="D5" s="19"/>
      <c r="E5" s="20"/>
      <c r="F5" s="18"/>
      <c r="G5" s="19"/>
      <c r="H5" s="11"/>
    </row>
    <row r="6" spans="1:8" ht="13.5" customHeight="1">
      <c r="A6" s="58" t="str">
        <f>'１１'!A6</f>
        <v>  （鳥取市立西中学校）</v>
      </c>
      <c r="B6" s="22">
        <f>'１１'!B6</f>
        <v>1755</v>
      </c>
      <c r="C6" s="23">
        <f>'１１'!C6</f>
        <v>2083</v>
      </c>
      <c r="D6" s="24">
        <f>B6+C6</f>
        <v>3838</v>
      </c>
      <c r="E6" s="25">
        <v>430</v>
      </c>
      <c r="F6" s="23">
        <v>500</v>
      </c>
      <c r="G6" s="24">
        <f>E6+F6</f>
        <v>930</v>
      </c>
      <c r="H6" s="11"/>
    </row>
    <row r="7" spans="1:8" ht="13.5" customHeight="1">
      <c r="A7" s="49" t="str">
        <f>'１１'!A7</f>
        <v>  米子市第4投票区</v>
      </c>
      <c r="B7" s="59"/>
      <c r="C7" s="32"/>
      <c r="D7" s="28"/>
      <c r="E7" s="29"/>
      <c r="F7" s="27"/>
      <c r="G7" s="60"/>
      <c r="H7" s="11"/>
    </row>
    <row r="8" spans="1:8" ht="13.5" customHeight="1">
      <c r="A8" s="58" t="str">
        <f>'１１'!A8</f>
        <v>  （米子市明道公民館）</v>
      </c>
      <c r="B8" s="22">
        <f>'１１'!B8</f>
        <v>999</v>
      </c>
      <c r="C8" s="23">
        <f>'１１'!C8</f>
        <v>1250</v>
      </c>
      <c r="D8" s="24">
        <f>B8+C8</f>
        <v>2249</v>
      </c>
      <c r="E8" s="25">
        <v>279</v>
      </c>
      <c r="F8" s="23">
        <v>310</v>
      </c>
      <c r="G8" s="24">
        <f>E8+F8</f>
        <v>589</v>
      </c>
      <c r="H8" s="11"/>
    </row>
    <row r="9" spans="1:8" ht="13.5" customHeight="1">
      <c r="A9" s="49" t="str">
        <f>'１１'!A9</f>
        <v>岩美町浦富第3投票区</v>
      </c>
      <c r="B9" s="59"/>
      <c r="C9" s="32"/>
      <c r="D9" s="28"/>
      <c r="E9" s="29"/>
      <c r="F9" s="27"/>
      <c r="G9" s="60"/>
      <c r="H9" s="11"/>
    </row>
    <row r="10" spans="1:8" ht="13.5" customHeight="1">
      <c r="A10" s="58" t="str">
        <f>'１１'!A10</f>
        <v>　（岩美町中央公民館）</v>
      </c>
      <c r="B10" s="22">
        <f>'１１'!B10</f>
        <v>505</v>
      </c>
      <c r="C10" s="23">
        <f>'１１'!C10</f>
        <v>519</v>
      </c>
      <c r="D10" s="24">
        <f>B10+C10</f>
        <v>1024</v>
      </c>
      <c r="E10" s="25">
        <v>120</v>
      </c>
      <c r="F10" s="23">
        <v>115</v>
      </c>
      <c r="G10" s="24">
        <f>E10+F10</f>
        <v>235</v>
      </c>
      <c r="H10" s="11"/>
    </row>
    <row r="11" spans="1:8" ht="13.5" customHeight="1">
      <c r="A11" s="49" t="str">
        <f>'１１'!A11</f>
        <v>河原町曳田投票区</v>
      </c>
      <c r="B11" s="59"/>
      <c r="C11" s="32"/>
      <c r="D11" s="28"/>
      <c r="E11" s="29"/>
      <c r="F11" s="27"/>
      <c r="G11" s="60"/>
      <c r="H11" s="11"/>
    </row>
    <row r="12" spans="1:8" ht="13.5" customHeight="1">
      <c r="A12" s="58" t="str">
        <f>'１１'!A12</f>
        <v>　（八上保育所）</v>
      </c>
      <c r="B12" s="22">
        <f>'１１'!B12</f>
        <v>288</v>
      </c>
      <c r="C12" s="23">
        <f>'１１'!C12</f>
        <v>327</v>
      </c>
      <c r="D12" s="24">
        <f>B12+C12</f>
        <v>615</v>
      </c>
      <c r="E12" s="25">
        <v>92</v>
      </c>
      <c r="F12" s="23">
        <v>95</v>
      </c>
      <c r="G12" s="24">
        <f>E12+F12</f>
        <v>187</v>
      </c>
      <c r="H12" s="11"/>
    </row>
    <row r="13" spans="1:8" ht="13.5" customHeight="1">
      <c r="A13" s="49" t="str">
        <f>'１１'!A13</f>
        <v>  八東町第10投票区</v>
      </c>
      <c r="B13" s="59"/>
      <c r="C13" s="32"/>
      <c r="D13" s="28"/>
      <c r="E13" s="29"/>
      <c r="F13" s="27"/>
      <c r="G13" s="60"/>
      <c r="H13" s="11"/>
    </row>
    <row r="14" spans="1:8" ht="13.5" customHeight="1">
      <c r="A14" s="58" t="str">
        <f>'１１'!A14</f>
        <v>  （北山公民館）</v>
      </c>
      <c r="B14" s="22">
        <f>'１１'!B14</f>
        <v>394</v>
      </c>
      <c r="C14" s="23">
        <f>'１１'!C14</f>
        <v>427</v>
      </c>
      <c r="D14" s="24">
        <f>B14+C14</f>
        <v>821</v>
      </c>
      <c r="E14" s="25">
        <v>121</v>
      </c>
      <c r="F14" s="23">
        <v>139</v>
      </c>
      <c r="G14" s="24">
        <f>E14+F14</f>
        <v>260</v>
      </c>
      <c r="H14" s="11"/>
    </row>
    <row r="15" spans="1:8" ht="13.5" customHeight="1">
      <c r="A15" s="49" t="str">
        <f>'１１'!A15</f>
        <v>  鹿野町第1投票区</v>
      </c>
      <c r="B15" s="59"/>
      <c r="C15" s="32"/>
      <c r="D15" s="28"/>
      <c r="E15" s="29"/>
      <c r="F15" s="27"/>
      <c r="G15" s="60"/>
      <c r="H15" s="11"/>
    </row>
    <row r="16" spans="1:8" ht="13.5" customHeight="1">
      <c r="A16" s="58" t="str">
        <f>'１１'!A16</f>
        <v>  （旧鹿野小学校）</v>
      </c>
      <c r="B16" s="22">
        <f>'１１'!B16</f>
        <v>650</v>
      </c>
      <c r="C16" s="23">
        <f>'１１'!C16</f>
        <v>755</v>
      </c>
      <c r="D16" s="24">
        <f>B16+C16</f>
        <v>1405</v>
      </c>
      <c r="E16" s="25">
        <v>238</v>
      </c>
      <c r="F16" s="23">
        <v>257</v>
      </c>
      <c r="G16" s="24">
        <f>E16+F16</f>
        <v>495</v>
      </c>
      <c r="H16" s="11"/>
    </row>
    <row r="17" spans="1:8" ht="14.25">
      <c r="A17" s="49" t="str">
        <f>'１１'!A17</f>
        <v>  大栄町第17投票区</v>
      </c>
      <c r="B17" s="59"/>
      <c r="C17" s="32"/>
      <c r="D17" s="28"/>
      <c r="E17" s="29"/>
      <c r="F17" s="27"/>
      <c r="G17" s="60"/>
      <c r="H17" s="11"/>
    </row>
    <row r="18" spans="1:8" ht="14.25">
      <c r="A18" s="58" t="str">
        <f>'１１'!A18</f>
        <v>  （大谷公民館）</v>
      </c>
      <c r="B18" s="22">
        <f>'１１'!B18</f>
        <v>385</v>
      </c>
      <c r="C18" s="23">
        <f>'１１'!C18</f>
        <v>437</v>
      </c>
      <c r="D18" s="24">
        <f>B18+C18</f>
        <v>822</v>
      </c>
      <c r="E18" s="25">
        <v>94</v>
      </c>
      <c r="F18" s="23">
        <v>125</v>
      </c>
      <c r="G18" s="24">
        <f>E18+F18</f>
        <v>219</v>
      </c>
      <c r="H18" s="11"/>
    </row>
    <row r="19" spans="1:8" ht="14.25">
      <c r="A19" s="49" t="str">
        <f>'１１'!A19</f>
        <v>  赤碕町第2投票区</v>
      </c>
      <c r="B19" s="59"/>
      <c r="C19" s="32"/>
      <c r="D19" s="28"/>
      <c r="E19" s="29"/>
      <c r="F19" s="27"/>
      <c r="G19" s="60"/>
      <c r="H19" s="11"/>
    </row>
    <row r="20" spans="1:8" ht="14.25">
      <c r="A20" s="58" t="str">
        <f>'１１'!A20</f>
        <v>  （赤碕地区公民館）</v>
      </c>
      <c r="B20" s="22">
        <f>'１１'!B20</f>
        <v>400</v>
      </c>
      <c r="C20" s="23">
        <f>'１１'!C20</f>
        <v>474</v>
      </c>
      <c r="D20" s="24">
        <f>B20+C20</f>
        <v>874</v>
      </c>
      <c r="E20" s="25">
        <v>159</v>
      </c>
      <c r="F20" s="23">
        <v>188</v>
      </c>
      <c r="G20" s="24">
        <f>E20+F20</f>
        <v>347</v>
      </c>
      <c r="H20" s="11"/>
    </row>
    <row r="21" spans="1:8" ht="14.25">
      <c r="A21" s="49" t="str">
        <f>'１１'!A21</f>
        <v>  岸本町第4投票区</v>
      </c>
      <c r="B21" s="59"/>
      <c r="C21" s="32"/>
      <c r="D21" s="28"/>
      <c r="E21" s="29"/>
      <c r="F21" s="27"/>
      <c r="G21" s="60"/>
      <c r="H21" s="11"/>
    </row>
    <row r="22" spans="1:8" ht="14.25">
      <c r="A22" s="58" t="str">
        <f>'１１'!A22</f>
        <v>  （岸本町中央公民館）</v>
      </c>
      <c r="B22" s="22">
        <f>'１１'!B22</f>
        <v>728</v>
      </c>
      <c r="C22" s="23">
        <f>'１１'!C22</f>
        <v>783</v>
      </c>
      <c r="D22" s="24">
        <f>B22+C22</f>
        <v>1511</v>
      </c>
      <c r="E22" s="25">
        <v>214</v>
      </c>
      <c r="F22" s="23">
        <v>241</v>
      </c>
      <c r="G22" s="24">
        <f>E22+F22</f>
        <v>455</v>
      </c>
      <c r="H22" s="11"/>
    </row>
    <row r="23" spans="1:8" ht="14.25">
      <c r="A23" s="49" t="str">
        <f>'１１'!A23</f>
        <v>  名和町第9投票区</v>
      </c>
      <c r="B23" s="59"/>
      <c r="C23" s="32"/>
      <c r="D23" s="28"/>
      <c r="E23" s="29"/>
      <c r="F23" s="27"/>
      <c r="G23" s="60"/>
      <c r="H23" s="11"/>
    </row>
    <row r="24" spans="1:8" ht="14.25">
      <c r="A24" s="58" t="str">
        <f>'１１'!A24</f>
        <v> （名和町漁村センター）</v>
      </c>
      <c r="B24" s="22">
        <f>'１１'!B24</f>
        <v>371</v>
      </c>
      <c r="C24" s="23">
        <f>'１１'!C24</f>
        <v>467</v>
      </c>
      <c r="D24" s="24">
        <f>B24+C24</f>
        <v>838</v>
      </c>
      <c r="E24" s="25">
        <v>128</v>
      </c>
      <c r="F24" s="23">
        <v>136</v>
      </c>
      <c r="G24" s="24">
        <f>E24+F24</f>
        <v>264</v>
      </c>
      <c r="H24" s="11"/>
    </row>
    <row r="25" spans="1:8" ht="14.25">
      <c r="A25" s="50"/>
      <c r="B25" s="30"/>
      <c r="C25" s="28"/>
      <c r="D25" s="28"/>
      <c r="E25" s="34"/>
      <c r="F25" s="28"/>
      <c r="G25" s="28"/>
      <c r="H25" s="11"/>
    </row>
    <row r="26" spans="1:8" ht="14.25">
      <c r="A26" s="58" t="s">
        <v>11</v>
      </c>
      <c r="B26" s="35">
        <f>SUM(B6:B24)</f>
        <v>6475</v>
      </c>
      <c r="C26" s="24">
        <f>SUM(C6:C24)</f>
        <v>7522</v>
      </c>
      <c r="D26" s="24">
        <f>SUM(B26:C26)</f>
        <v>13997</v>
      </c>
      <c r="E26" s="36">
        <f>SUM(E6:E24)</f>
        <v>1875</v>
      </c>
      <c r="F26" s="24">
        <f>SUM(F6:F24)</f>
        <v>2106</v>
      </c>
      <c r="G26" s="24">
        <f>E26+F26</f>
        <v>3981</v>
      </c>
      <c r="H26" s="11"/>
    </row>
    <row r="27" spans="1:8" ht="14.25">
      <c r="A27" s="53"/>
      <c r="B27" s="37"/>
      <c r="C27" s="38"/>
      <c r="D27" s="38"/>
      <c r="E27" s="39"/>
      <c r="F27" s="38"/>
      <c r="G27" s="38"/>
      <c r="H27" s="11"/>
    </row>
    <row r="28" spans="1:8" ht="14.25">
      <c r="A28" s="50"/>
      <c r="B28" s="30"/>
      <c r="C28" s="28"/>
      <c r="D28" s="28"/>
      <c r="E28" s="34"/>
      <c r="F28" s="28"/>
      <c r="G28" s="28"/>
      <c r="H28" s="11"/>
    </row>
    <row r="29" spans="1:8" ht="14.25">
      <c r="A29" s="58" t="s">
        <v>62</v>
      </c>
      <c r="B29" s="40"/>
      <c r="C29" s="41"/>
      <c r="D29" s="41"/>
      <c r="E29" s="42">
        <f>ROUND(E26/'推定率'!$B$26*100,2)</f>
        <v>28.96</v>
      </c>
      <c r="F29" s="43">
        <f>ROUND(F26/'推定率'!$C$26*100,2)</f>
        <v>28</v>
      </c>
      <c r="G29" s="43">
        <f>ROUND(+G32/'推定率'!$D$32*100,2)</f>
        <v>28.45</v>
      </c>
      <c r="H29" s="11"/>
    </row>
    <row r="30" spans="1:8" ht="14.25">
      <c r="A30" s="53"/>
      <c r="B30" s="37"/>
      <c r="C30" s="38"/>
      <c r="D30" s="38"/>
      <c r="E30" s="39"/>
      <c r="F30" s="38"/>
      <c r="G30" s="38"/>
      <c r="H30" s="11"/>
    </row>
    <row r="31" spans="1:8" ht="14.25">
      <c r="A31" s="50"/>
      <c r="B31" s="44" t="s">
        <v>21</v>
      </c>
      <c r="C31" s="45"/>
      <c r="D31" s="45"/>
      <c r="E31" s="34"/>
      <c r="F31" s="28"/>
      <c r="G31" s="28"/>
      <c r="H31" s="11"/>
    </row>
    <row r="32" spans="1:8" ht="14.25">
      <c r="A32" s="61" t="s">
        <v>12</v>
      </c>
      <c r="B32" s="35">
        <f>'推定率'!B32</f>
        <v>232087</v>
      </c>
      <c r="C32" s="24">
        <f>'推定率'!C32</f>
        <v>260360</v>
      </c>
      <c r="D32" s="24">
        <f>B32+C32</f>
        <v>492447</v>
      </c>
      <c r="E32" s="36">
        <f>ROUND(+'推定率'!$B$32*E29/100,0)</f>
        <v>67212</v>
      </c>
      <c r="F32" s="24">
        <f>ROUND(+'推定率'!$C$32*F29/100,0)</f>
        <v>72901</v>
      </c>
      <c r="G32" s="24">
        <f>E32+F32</f>
        <v>140113</v>
      </c>
      <c r="H32" s="11"/>
    </row>
    <row r="33" spans="1:8" ht="14.25">
      <c r="A33" s="53"/>
      <c r="B33" s="37"/>
      <c r="C33" s="38"/>
      <c r="D33" s="38"/>
      <c r="E33" s="39"/>
      <c r="F33" s="38"/>
      <c r="G33" s="38"/>
      <c r="H33" s="11"/>
    </row>
    <row r="34" spans="1:7" ht="14.25">
      <c r="A34" s="8"/>
      <c r="B34" s="8"/>
      <c r="C34" s="8"/>
      <c r="D34" s="8"/>
      <c r="E34" s="8"/>
      <c r="F34" s="8"/>
      <c r="G34" s="47"/>
    </row>
    <row r="35" spans="1:7" ht="14.25">
      <c r="A35" s="83"/>
      <c r="B35" s="83"/>
      <c r="C35" s="83"/>
      <c r="D35" s="83"/>
      <c r="E35" s="83"/>
      <c r="F35" s="83"/>
      <c r="G35" s="84"/>
    </row>
    <row r="36" spans="1:8" ht="14.25">
      <c r="A36" s="49" t="s">
        <v>57</v>
      </c>
      <c r="B36" s="50"/>
      <c r="C36" s="50"/>
      <c r="D36" s="50"/>
      <c r="E36" s="51">
        <f>'推定率'!N38</f>
        <v>31.95</v>
      </c>
      <c r="F36" s="51">
        <f>'推定率'!O38</f>
        <v>30.81</v>
      </c>
      <c r="G36" s="51">
        <f>'推定率'!P38</f>
        <v>31.35</v>
      </c>
      <c r="H36" s="53"/>
    </row>
    <row r="37" spans="1:8" ht="14.25">
      <c r="A37" s="49" t="s">
        <v>13</v>
      </c>
      <c r="B37" s="50"/>
      <c r="C37" s="50"/>
      <c r="D37" s="50"/>
      <c r="E37" s="51">
        <f>'推定率'!N39</f>
        <v>35.22</v>
      </c>
      <c r="F37" s="51">
        <f>'推定率'!O39</f>
        <v>34.48</v>
      </c>
      <c r="G37" s="51">
        <f>'推定率'!P39</f>
        <v>34.83</v>
      </c>
      <c r="H37" s="53"/>
    </row>
    <row r="38" spans="1:8" ht="14.25">
      <c r="A38" s="49" t="s">
        <v>14</v>
      </c>
      <c r="B38" s="50"/>
      <c r="C38" s="50"/>
      <c r="D38" s="50"/>
      <c r="E38" s="51">
        <f>'推定率'!N40</f>
        <v>38.5</v>
      </c>
      <c r="F38" s="51">
        <f>'推定率'!O40</f>
        <v>38.45</v>
      </c>
      <c r="G38" s="51">
        <f>'推定率'!P40</f>
        <v>38.47</v>
      </c>
      <c r="H38" s="53"/>
    </row>
    <row r="39" spans="1:8" ht="14.25">
      <c r="A39" s="49" t="s">
        <v>15</v>
      </c>
      <c r="B39" s="50"/>
      <c r="C39" s="50"/>
      <c r="D39" s="50"/>
      <c r="E39" s="51">
        <f>'推定率'!N41</f>
        <v>36.91</v>
      </c>
      <c r="F39" s="51">
        <f>'推定率'!O41</f>
        <v>37.11</v>
      </c>
      <c r="G39" s="51">
        <f>'推定率'!P41</f>
        <v>37.02</v>
      </c>
      <c r="H39" s="53"/>
    </row>
    <row r="40" spans="1:8" ht="14.25">
      <c r="A40" s="49" t="s">
        <v>16</v>
      </c>
      <c r="B40" s="50"/>
      <c r="C40" s="50"/>
      <c r="D40" s="50"/>
      <c r="E40" s="51" t="s">
        <v>25</v>
      </c>
      <c r="F40" s="54"/>
      <c r="G40" s="54"/>
      <c r="H40" s="53"/>
    </row>
    <row r="41" spans="1:8" ht="14.25">
      <c r="A41" s="49" t="s">
        <v>17</v>
      </c>
      <c r="B41" s="50"/>
      <c r="C41" s="50"/>
      <c r="D41" s="50"/>
      <c r="E41" s="51" t="s">
        <v>25</v>
      </c>
      <c r="F41" s="54"/>
      <c r="G41" s="54"/>
      <c r="H41" s="53"/>
    </row>
    <row r="42" spans="1:7" ht="14.25">
      <c r="A42" s="8"/>
      <c r="B42" s="8"/>
      <c r="C42" s="8"/>
      <c r="D42" s="8"/>
      <c r="E42" s="8"/>
      <c r="F42" s="8"/>
      <c r="G42" s="8"/>
    </row>
    <row r="43" ht="14.25">
      <c r="A43" s="2" t="s">
        <v>64</v>
      </c>
    </row>
    <row r="45" ht="14.25">
      <c r="A45" s="2" t="s">
        <v>18</v>
      </c>
    </row>
    <row r="46" spans="1:5" ht="14.25">
      <c r="A46" s="55"/>
      <c r="B46" s="56" t="s">
        <v>22</v>
      </c>
      <c r="C46" s="55"/>
      <c r="D46" s="55"/>
      <c r="E46" s="55"/>
    </row>
    <row r="48" ht="14.25">
      <c r="A48" s="2" t="s">
        <v>19</v>
      </c>
    </row>
    <row r="50" ht="14.25">
      <c r="A50" s="1" t="s">
        <v>66</v>
      </c>
    </row>
    <row r="53" spans="1:7" ht="14.25">
      <c r="A53" s="83"/>
      <c r="B53" s="86" t="s">
        <v>65</v>
      </c>
      <c r="C53" s="113" t="s">
        <v>61</v>
      </c>
      <c r="D53" s="113"/>
      <c r="E53" s="106">
        <f>'推定率'!E34</f>
        <v>15426</v>
      </c>
      <c r="F53" s="106">
        <f>'推定率'!F34</f>
        <v>17612</v>
      </c>
      <c r="G53" s="90">
        <f>SUM(E53:F53)</f>
        <v>33038</v>
      </c>
    </row>
    <row r="54" spans="1:8" ht="14.25">
      <c r="A54" s="83"/>
      <c r="B54" s="83"/>
      <c r="C54" s="114" t="s">
        <v>63</v>
      </c>
      <c r="D54" s="114"/>
      <c r="E54" s="107">
        <f>+E55/B32*100</f>
        <v>35.60647515802264</v>
      </c>
      <c r="F54" s="107">
        <f>+F55/C32*100</f>
        <v>34.76455676755262</v>
      </c>
      <c r="G54" s="107">
        <f>+G55/D32*100</f>
        <v>35.16134731250267</v>
      </c>
      <c r="H54" s="85"/>
    </row>
    <row r="55" spans="1:8" ht="14.25">
      <c r="A55" s="83"/>
      <c r="B55" s="83"/>
      <c r="C55" s="113" t="s">
        <v>67</v>
      </c>
      <c r="D55" s="113"/>
      <c r="E55" s="96">
        <f>+E32+E53</f>
        <v>82638</v>
      </c>
      <c r="F55" s="96">
        <f>+F32+F53</f>
        <v>90513</v>
      </c>
      <c r="G55" s="96">
        <f>+G32+G53</f>
        <v>173151</v>
      </c>
      <c r="H55" s="85"/>
    </row>
  </sheetData>
  <mergeCells count="3">
    <mergeCell ref="C53:D53"/>
    <mergeCell ref="C54:D54"/>
    <mergeCell ref="C55:D55"/>
  </mergeCells>
  <printOptions/>
  <pageMargins left="0.56" right="0.5" top="0.5118055555555555" bottom="0.5" header="0" footer="0"/>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AK55"/>
  <sheetViews>
    <sheetView zoomScale="87" zoomScaleNormal="87" workbookViewId="0" topLeftCell="A1">
      <selection activeCell="E12" sqref="E12"/>
    </sheetView>
  </sheetViews>
  <sheetFormatPr defaultColWidth="8.88671875" defaultRowHeight="15"/>
  <cols>
    <col min="1" max="1" width="20.6640625" style="1" customWidth="1"/>
    <col min="2" max="16384" width="10.6640625" style="1" customWidth="1"/>
  </cols>
  <sheetData>
    <row r="1" ht="13.5" customHeight="1">
      <c r="A1" s="2" t="s">
        <v>43</v>
      </c>
    </row>
    <row r="2" spans="10:37" ht="13.5" customHeight="1">
      <c r="J2" s="5"/>
      <c r="M2" s="5"/>
      <c r="P2" s="5"/>
      <c r="S2" s="5"/>
      <c r="V2" s="5"/>
      <c r="Y2" s="5"/>
      <c r="AB2" s="5"/>
      <c r="AE2" s="5"/>
      <c r="AH2" s="5"/>
      <c r="AK2" s="5"/>
    </row>
    <row r="3" spans="1:8" ht="13.5" customHeight="1">
      <c r="A3" s="49" t="s">
        <v>0</v>
      </c>
      <c r="B3" s="6" t="str">
        <f>'１１時３０'!B3</f>
        <v>当日有権者数（7月10日推計）</v>
      </c>
      <c r="C3" s="8"/>
      <c r="D3" s="8"/>
      <c r="E3" s="9"/>
      <c r="F3" s="7" t="s">
        <v>30</v>
      </c>
      <c r="G3" s="8"/>
      <c r="H3" s="11"/>
    </row>
    <row r="4" spans="1:8" ht="13.5" customHeight="1">
      <c r="A4" s="53"/>
      <c r="B4" s="13" t="s">
        <v>20</v>
      </c>
      <c r="C4" s="14" t="s">
        <v>23</v>
      </c>
      <c r="D4" s="14" t="s">
        <v>24</v>
      </c>
      <c r="E4" s="15" t="s">
        <v>20</v>
      </c>
      <c r="F4" s="14" t="s">
        <v>23</v>
      </c>
      <c r="G4" s="14" t="s">
        <v>24</v>
      </c>
      <c r="H4" s="11"/>
    </row>
    <row r="5" spans="1:8" ht="13.5" customHeight="1">
      <c r="A5" s="57" t="str">
        <f>'１１時３０'!A5</f>
        <v>  鳥取市第5投票区</v>
      </c>
      <c r="B5" s="17"/>
      <c r="C5" s="18"/>
      <c r="D5" s="19"/>
      <c r="E5" s="20"/>
      <c r="F5" s="18"/>
      <c r="G5" s="19"/>
      <c r="H5" s="11"/>
    </row>
    <row r="6" spans="1:8" ht="13.5" customHeight="1">
      <c r="A6" s="58" t="str">
        <f>'１１時３０'!A6</f>
        <v>  （鳥取市立西中学校）</v>
      </c>
      <c r="B6" s="22">
        <f>'１１時３０'!B6</f>
        <v>1755</v>
      </c>
      <c r="C6" s="23">
        <f>'１１時３０'!C6</f>
        <v>2083</v>
      </c>
      <c r="D6" s="24">
        <f>B6+C6</f>
        <v>3838</v>
      </c>
      <c r="E6" s="25">
        <v>470</v>
      </c>
      <c r="F6" s="23">
        <v>560</v>
      </c>
      <c r="G6" s="24">
        <f>E6+F6</f>
        <v>1030</v>
      </c>
      <c r="H6" s="11"/>
    </row>
    <row r="7" spans="1:8" ht="13.5" customHeight="1">
      <c r="A7" s="49" t="str">
        <f>'１１時３０'!A7</f>
        <v>  米子市第4投票区</v>
      </c>
      <c r="B7" s="59"/>
      <c r="C7" s="32"/>
      <c r="D7" s="28"/>
      <c r="E7" s="29"/>
      <c r="F7" s="27"/>
      <c r="G7" s="60"/>
      <c r="H7" s="11"/>
    </row>
    <row r="8" spans="1:8" ht="13.5" customHeight="1">
      <c r="A8" s="58" t="str">
        <f>'１１時３０'!A8</f>
        <v>  （米子市明道公民館）</v>
      </c>
      <c r="B8" s="22">
        <f>'１１時３０'!B8</f>
        <v>999</v>
      </c>
      <c r="C8" s="23">
        <f>'１１時３０'!C8</f>
        <v>1250</v>
      </c>
      <c r="D8" s="24">
        <f>B8+C8</f>
        <v>2249</v>
      </c>
      <c r="E8" s="25">
        <v>300</v>
      </c>
      <c r="F8" s="23">
        <v>340</v>
      </c>
      <c r="G8" s="24">
        <f>E8+F8</f>
        <v>640</v>
      </c>
      <c r="H8" s="11"/>
    </row>
    <row r="9" spans="1:8" ht="13.5" customHeight="1">
      <c r="A9" s="49" t="str">
        <f>'１１時３０'!A9</f>
        <v>岩美町浦富第3投票区</v>
      </c>
      <c r="B9" s="59"/>
      <c r="C9" s="32"/>
      <c r="D9" s="28"/>
      <c r="E9" s="29"/>
      <c r="F9" s="27"/>
      <c r="G9" s="60"/>
      <c r="H9" s="11"/>
    </row>
    <row r="10" spans="1:8" ht="13.5" customHeight="1">
      <c r="A10" s="58" t="str">
        <f>'１１時３０'!A10</f>
        <v>　（岩美町中央公民館）</v>
      </c>
      <c r="B10" s="22">
        <f>'１１時３０'!B10</f>
        <v>505</v>
      </c>
      <c r="C10" s="23">
        <f>'１１時３０'!C10</f>
        <v>519</v>
      </c>
      <c r="D10" s="24">
        <f>B10+C10</f>
        <v>1024</v>
      </c>
      <c r="E10" s="25">
        <v>130</v>
      </c>
      <c r="F10" s="23">
        <v>128</v>
      </c>
      <c r="G10" s="24">
        <f>E10+F10</f>
        <v>258</v>
      </c>
      <c r="H10" s="11"/>
    </row>
    <row r="11" spans="1:8" ht="13.5" customHeight="1">
      <c r="A11" s="49" t="str">
        <f>'１１時３０'!A11</f>
        <v>河原町曳田投票区</v>
      </c>
      <c r="B11" s="59"/>
      <c r="C11" s="32"/>
      <c r="D11" s="28"/>
      <c r="E11" s="29"/>
      <c r="F11" s="27"/>
      <c r="G11" s="60"/>
      <c r="H11" s="11"/>
    </row>
    <row r="12" spans="1:8" ht="13.5" customHeight="1">
      <c r="A12" s="58" t="str">
        <f>'１１時３０'!A12</f>
        <v>　（八上保育所）</v>
      </c>
      <c r="B12" s="22">
        <f>'１１時３０'!B12</f>
        <v>288</v>
      </c>
      <c r="C12" s="23">
        <f>'１１時３０'!C12</f>
        <v>327</v>
      </c>
      <c r="D12" s="24">
        <f>B12+C12</f>
        <v>615</v>
      </c>
      <c r="E12" s="25">
        <v>104</v>
      </c>
      <c r="F12" s="23">
        <v>112</v>
      </c>
      <c r="G12" s="24">
        <f>E12+F12</f>
        <v>216</v>
      </c>
      <c r="H12" s="11"/>
    </row>
    <row r="13" spans="1:8" ht="13.5" customHeight="1">
      <c r="A13" s="49" t="str">
        <f>'１１時３０'!A13</f>
        <v>  八東町第10投票区</v>
      </c>
      <c r="B13" s="59"/>
      <c r="C13" s="32"/>
      <c r="D13" s="28"/>
      <c r="E13" s="29"/>
      <c r="F13" s="27"/>
      <c r="G13" s="60"/>
      <c r="H13" s="11"/>
    </row>
    <row r="14" spans="1:8" ht="13.5" customHeight="1">
      <c r="A14" s="58" t="str">
        <f>'１１時３０'!A14</f>
        <v>  （北山公民館）</v>
      </c>
      <c r="B14" s="22">
        <f>'１１時３０'!B14</f>
        <v>394</v>
      </c>
      <c r="C14" s="23">
        <f>'１１時３０'!C14</f>
        <v>427</v>
      </c>
      <c r="D14" s="24">
        <f>B14+C14</f>
        <v>821</v>
      </c>
      <c r="E14" s="25">
        <v>126</v>
      </c>
      <c r="F14" s="23">
        <v>146</v>
      </c>
      <c r="G14" s="24">
        <f>E14+F14</f>
        <v>272</v>
      </c>
      <c r="H14" s="11"/>
    </row>
    <row r="15" spans="1:8" ht="13.5" customHeight="1">
      <c r="A15" s="49" t="str">
        <f>'１１時３０'!A15</f>
        <v>  鹿野町第1投票区</v>
      </c>
      <c r="B15" s="59"/>
      <c r="C15" s="32"/>
      <c r="D15" s="28"/>
      <c r="E15" s="29"/>
      <c r="F15" s="27"/>
      <c r="G15" s="60"/>
      <c r="H15" s="11"/>
    </row>
    <row r="16" spans="1:8" ht="13.5" customHeight="1">
      <c r="A16" s="58" t="str">
        <f>'１１時３０'!A16</f>
        <v>  （旧鹿野小学校）</v>
      </c>
      <c r="B16" s="22">
        <f>'１１時３０'!B16</f>
        <v>650</v>
      </c>
      <c r="C16" s="23">
        <f>'１１時３０'!C16</f>
        <v>755</v>
      </c>
      <c r="D16" s="24">
        <f>B16+C16</f>
        <v>1405</v>
      </c>
      <c r="E16" s="25">
        <v>252</v>
      </c>
      <c r="F16" s="23">
        <v>275</v>
      </c>
      <c r="G16" s="24">
        <f>E16+F16</f>
        <v>527</v>
      </c>
      <c r="H16" s="11"/>
    </row>
    <row r="17" spans="1:8" ht="14.25">
      <c r="A17" s="49" t="str">
        <f>'１１時３０'!A17</f>
        <v>  大栄町第17投票区</v>
      </c>
      <c r="B17" s="59"/>
      <c r="C17" s="32"/>
      <c r="D17" s="28"/>
      <c r="E17" s="29"/>
      <c r="F17" s="27"/>
      <c r="G17" s="60"/>
      <c r="H17" s="11"/>
    </row>
    <row r="18" spans="1:8" ht="14.25">
      <c r="A18" s="58" t="str">
        <f>'１１時３０'!A18</f>
        <v>  （大谷公民館）</v>
      </c>
      <c r="B18" s="22">
        <f>'１１時３０'!B18</f>
        <v>385</v>
      </c>
      <c r="C18" s="23">
        <f>'１１時３０'!C18</f>
        <v>437</v>
      </c>
      <c r="D18" s="24">
        <f>B18+C18</f>
        <v>822</v>
      </c>
      <c r="E18" s="25">
        <v>101</v>
      </c>
      <c r="F18" s="23">
        <v>135</v>
      </c>
      <c r="G18" s="24">
        <f>E18+F18</f>
        <v>236</v>
      </c>
      <c r="H18" s="11"/>
    </row>
    <row r="19" spans="1:8" ht="14.25">
      <c r="A19" s="49" t="str">
        <f>'１１時３０'!A19</f>
        <v>  赤碕町第2投票区</v>
      </c>
      <c r="B19" s="59"/>
      <c r="C19" s="32"/>
      <c r="D19" s="28"/>
      <c r="E19" s="29"/>
      <c r="F19" s="27"/>
      <c r="G19" s="60"/>
      <c r="H19" s="11"/>
    </row>
    <row r="20" spans="1:8" ht="14.25">
      <c r="A20" s="58" t="str">
        <f>'１１時３０'!A20</f>
        <v>  （赤碕地区公民館）</v>
      </c>
      <c r="B20" s="22">
        <f>'１１時３０'!B20</f>
        <v>400</v>
      </c>
      <c r="C20" s="23">
        <f>'１１時３０'!C20</f>
        <v>474</v>
      </c>
      <c r="D20" s="24">
        <f>B20+C20</f>
        <v>874</v>
      </c>
      <c r="E20" s="25">
        <v>167</v>
      </c>
      <c r="F20" s="23">
        <v>197</v>
      </c>
      <c r="G20" s="24">
        <f>E20+F20</f>
        <v>364</v>
      </c>
      <c r="H20" s="11"/>
    </row>
    <row r="21" spans="1:8" ht="14.25">
      <c r="A21" s="49" t="str">
        <f>'１１時３０'!A21</f>
        <v>  岸本町第4投票区</v>
      </c>
      <c r="B21" s="59"/>
      <c r="C21" s="32"/>
      <c r="D21" s="28"/>
      <c r="E21" s="29"/>
      <c r="F21" s="27"/>
      <c r="G21" s="60"/>
      <c r="H21" s="11"/>
    </row>
    <row r="22" spans="1:8" ht="14.25">
      <c r="A22" s="58" t="str">
        <f>'１１時３０'!A22</f>
        <v>  （岸本町中央公民館）</v>
      </c>
      <c r="B22" s="22">
        <f>'１１時３０'!B22</f>
        <v>728</v>
      </c>
      <c r="C22" s="23">
        <f>'１１時３０'!C22</f>
        <v>783</v>
      </c>
      <c r="D22" s="24">
        <f>B22+C22</f>
        <v>1511</v>
      </c>
      <c r="E22" s="25">
        <v>238</v>
      </c>
      <c r="F22" s="23">
        <v>262</v>
      </c>
      <c r="G22" s="24">
        <f>E22+F22</f>
        <v>500</v>
      </c>
      <c r="H22" s="11"/>
    </row>
    <row r="23" spans="1:8" ht="14.25">
      <c r="A23" s="49" t="str">
        <f>'１１時３０'!A23</f>
        <v>  名和町第9投票区</v>
      </c>
      <c r="B23" s="59"/>
      <c r="C23" s="32"/>
      <c r="D23" s="28"/>
      <c r="E23" s="29"/>
      <c r="F23" s="27"/>
      <c r="G23" s="60"/>
      <c r="H23" s="11"/>
    </row>
    <row r="24" spans="1:8" ht="14.25">
      <c r="A24" s="58" t="str">
        <f>'１１時３０'!A24</f>
        <v> （名和町漁村センター）</v>
      </c>
      <c r="B24" s="22">
        <f>'１１時３０'!B24</f>
        <v>371</v>
      </c>
      <c r="C24" s="23">
        <f>'１１時３０'!C24</f>
        <v>467</v>
      </c>
      <c r="D24" s="24">
        <f>B24+C24</f>
        <v>838</v>
      </c>
      <c r="E24" s="25">
        <v>139</v>
      </c>
      <c r="F24" s="23">
        <v>148</v>
      </c>
      <c r="G24" s="24">
        <f>E24+F24</f>
        <v>287</v>
      </c>
      <c r="H24" s="11"/>
    </row>
    <row r="25" spans="1:8" ht="14.25">
      <c r="A25" s="50"/>
      <c r="B25" s="30"/>
      <c r="C25" s="28"/>
      <c r="D25" s="28"/>
      <c r="E25" s="34"/>
      <c r="F25" s="28"/>
      <c r="G25" s="28"/>
      <c r="H25" s="11"/>
    </row>
    <row r="26" spans="1:8" ht="14.25">
      <c r="A26" s="58" t="s">
        <v>11</v>
      </c>
      <c r="B26" s="35">
        <f>SUM(B6:B24)</f>
        <v>6475</v>
      </c>
      <c r="C26" s="24">
        <f>SUM(C6:C24)</f>
        <v>7522</v>
      </c>
      <c r="D26" s="24">
        <f>SUM(B26:C26)</f>
        <v>13997</v>
      </c>
      <c r="E26" s="36">
        <f>SUM(E6:E24)</f>
        <v>2027</v>
      </c>
      <c r="F26" s="24">
        <f>SUM(F6:F24)</f>
        <v>2303</v>
      </c>
      <c r="G26" s="24">
        <f>E26+F26</f>
        <v>4330</v>
      </c>
      <c r="H26" s="11"/>
    </row>
    <row r="27" spans="1:8" ht="14.25">
      <c r="A27" s="53"/>
      <c r="B27" s="37"/>
      <c r="C27" s="38"/>
      <c r="D27" s="38"/>
      <c r="E27" s="39"/>
      <c r="F27" s="38"/>
      <c r="G27" s="38"/>
      <c r="H27" s="11"/>
    </row>
    <row r="28" spans="1:8" ht="14.25">
      <c r="A28" s="50"/>
      <c r="B28" s="30"/>
      <c r="C28" s="28"/>
      <c r="D28" s="28"/>
      <c r="E28" s="34"/>
      <c r="F28" s="28"/>
      <c r="G28" s="28"/>
      <c r="H28" s="11"/>
    </row>
    <row r="29" spans="1:8" ht="14.25">
      <c r="A29" s="58" t="s">
        <v>62</v>
      </c>
      <c r="B29" s="40"/>
      <c r="C29" s="41"/>
      <c r="D29" s="41"/>
      <c r="E29" s="42">
        <f>ROUND(E26/'推定率'!$B$26*100,2)</f>
        <v>31.31</v>
      </c>
      <c r="F29" s="43">
        <f>ROUND(F26/'推定率'!$C$26*100,2)</f>
        <v>30.62</v>
      </c>
      <c r="G29" s="43">
        <f>ROUND(+G32/'推定率'!$D$32*100,2)</f>
        <v>30.95</v>
      </c>
      <c r="H29" s="11"/>
    </row>
    <row r="30" spans="1:8" ht="14.25">
      <c r="A30" s="53"/>
      <c r="B30" s="37"/>
      <c r="C30" s="38"/>
      <c r="D30" s="38"/>
      <c r="E30" s="39"/>
      <c r="F30" s="38"/>
      <c r="G30" s="38"/>
      <c r="H30" s="11"/>
    </row>
    <row r="31" spans="1:8" ht="14.25">
      <c r="A31" s="50"/>
      <c r="B31" s="44" t="s">
        <v>21</v>
      </c>
      <c r="C31" s="45"/>
      <c r="D31" s="45"/>
      <c r="E31" s="34"/>
      <c r="F31" s="28"/>
      <c r="G31" s="28"/>
      <c r="H31" s="11"/>
    </row>
    <row r="32" spans="1:8" ht="14.25">
      <c r="A32" s="61" t="s">
        <v>12</v>
      </c>
      <c r="B32" s="35">
        <f>'推定率'!B32</f>
        <v>232087</v>
      </c>
      <c r="C32" s="24">
        <f>'推定率'!C32</f>
        <v>260360</v>
      </c>
      <c r="D32" s="24">
        <f>B32+C32</f>
        <v>492447</v>
      </c>
      <c r="E32" s="36">
        <f>ROUND(+'推定率'!$B$32*E29/100,0)</f>
        <v>72666</v>
      </c>
      <c r="F32" s="24">
        <f>ROUND(+'推定率'!$C$32*F29/100,0)</f>
        <v>79722</v>
      </c>
      <c r="G32" s="24">
        <f>E32+F32</f>
        <v>152388</v>
      </c>
      <c r="H32" s="11"/>
    </row>
    <row r="33" spans="1:8" ht="14.25">
      <c r="A33" s="53"/>
      <c r="B33" s="37"/>
      <c r="C33" s="38"/>
      <c r="D33" s="38"/>
      <c r="E33" s="39"/>
      <c r="F33" s="38"/>
      <c r="G33" s="38"/>
      <c r="H33" s="11"/>
    </row>
    <row r="34" spans="1:7" ht="14.25">
      <c r="A34" s="8"/>
      <c r="B34" s="8"/>
      <c r="C34" s="8"/>
      <c r="D34" s="8"/>
      <c r="E34" s="8"/>
      <c r="F34" s="8"/>
      <c r="G34" s="47"/>
    </row>
    <row r="35" spans="1:7" ht="14.25">
      <c r="A35" s="83"/>
      <c r="B35" s="83"/>
      <c r="C35" s="83"/>
      <c r="D35" s="83"/>
      <c r="E35" s="83"/>
      <c r="F35" s="83"/>
      <c r="G35" s="84"/>
    </row>
    <row r="36" spans="1:8" ht="14.25">
      <c r="A36" s="49" t="s">
        <v>57</v>
      </c>
      <c r="B36" s="50"/>
      <c r="C36" s="50"/>
      <c r="D36" s="50"/>
      <c r="E36" s="51">
        <f>'推定率'!Q38</f>
        <v>34.51</v>
      </c>
      <c r="F36" s="51">
        <f>'推定率'!R38</f>
        <v>33.47</v>
      </c>
      <c r="G36" s="51">
        <f>'推定率'!S38</f>
        <v>33.96</v>
      </c>
      <c r="H36" s="53"/>
    </row>
    <row r="37" spans="1:8" ht="14.25">
      <c r="A37" s="49" t="s">
        <v>13</v>
      </c>
      <c r="B37" s="50"/>
      <c r="C37" s="50"/>
      <c r="D37" s="50"/>
      <c r="E37" s="51">
        <f>'推定率'!Q39</f>
        <v>38.16</v>
      </c>
      <c r="F37" s="51">
        <f>'推定率'!R39</f>
        <v>37.53</v>
      </c>
      <c r="G37" s="51">
        <f>'推定率'!S39</f>
        <v>37.83</v>
      </c>
      <c r="H37" s="53"/>
    </row>
    <row r="38" spans="1:8" ht="14.25">
      <c r="A38" s="49" t="s">
        <v>14</v>
      </c>
      <c r="B38" s="50"/>
      <c r="C38" s="50"/>
      <c r="D38" s="50"/>
      <c r="E38" s="51">
        <f>'推定率'!Q40</f>
        <v>41.07</v>
      </c>
      <c r="F38" s="51">
        <f>'推定率'!R40</f>
        <v>40.81</v>
      </c>
      <c r="G38" s="51">
        <f>'推定率'!S40</f>
        <v>40.93</v>
      </c>
      <c r="H38" s="53"/>
    </row>
    <row r="39" spans="1:8" ht="14.25">
      <c r="A39" s="49" t="s">
        <v>15</v>
      </c>
      <c r="B39" s="50"/>
      <c r="C39" s="50"/>
      <c r="D39" s="50"/>
      <c r="E39" s="51">
        <f>'推定率'!Q41</f>
        <v>40.01</v>
      </c>
      <c r="F39" s="51">
        <f>'推定率'!R41</f>
        <v>40.01</v>
      </c>
      <c r="G39" s="51">
        <f>'推定率'!S41</f>
        <v>40.01</v>
      </c>
      <c r="H39" s="53"/>
    </row>
    <row r="40" spans="1:8" ht="14.25">
      <c r="A40" s="49" t="s">
        <v>16</v>
      </c>
      <c r="B40" s="50"/>
      <c r="C40" s="50"/>
      <c r="D40" s="50"/>
      <c r="E40" s="51">
        <f>'推定率'!Q42</f>
        <v>48.44</v>
      </c>
      <c r="F40" s="51">
        <f>'推定率'!R42</f>
        <v>48.1</v>
      </c>
      <c r="G40" s="51">
        <f>'推定率'!S42</f>
        <v>48.26</v>
      </c>
      <c r="H40" s="53"/>
    </row>
    <row r="41" spans="1:8" ht="14.25">
      <c r="A41" s="49" t="s">
        <v>17</v>
      </c>
      <c r="B41" s="50"/>
      <c r="C41" s="50"/>
      <c r="D41" s="50"/>
      <c r="E41" s="51" t="str">
        <f>'推定率'!Q43</f>
        <v>    データなし</v>
      </c>
      <c r="F41" s="54"/>
      <c r="G41" s="54"/>
      <c r="H41" s="53"/>
    </row>
    <row r="42" spans="1:7" ht="14.25">
      <c r="A42" s="8"/>
      <c r="B42" s="8"/>
      <c r="C42" s="8"/>
      <c r="D42" s="8"/>
      <c r="E42" s="8"/>
      <c r="F42" s="8"/>
      <c r="G42" s="8"/>
    </row>
    <row r="43" ht="14.25">
      <c r="A43" s="2" t="s">
        <v>64</v>
      </c>
    </row>
    <row r="45" ht="14.25">
      <c r="A45" s="2" t="s">
        <v>18</v>
      </c>
    </row>
    <row r="46" spans="1:5" ht="14.25">
      <c r="A46" s="55"/>
      <c r="B46" s="56" t="s">
        <v>22</v>
      </c>
      <c r="C46" s="55"/>
      <c r="D46" s="55"/>
      <c r="E46" s="55"/>
    </row>
    <row r="48" ht="14.25">
      <c r="A48" s="2" t="s">
        <v>19</v>
      </c>
    </row>
    <row r="50" ht="14.25">
      <c r="A50" s="1" t="s">
        <v>66</v>
      </c>
    </row>
    <row r="53" spans="1:7" ht="14.25">
      <c r="A53" s="83"/>
      <c r="B53" s="86" t="s">
        <v>65</v>
      </c>
      <c r="C53" s="113" t="s">
        <v>61</v>
      </c>
      <c r="D53" s="113"/>
      <c r="E53" s="106">
        <f>'推定率'!E34</f>
        <v>15426</v>
      </c>
      <c r="F53" s="106">
        <f>'推定率'!F34</f>
        <v>17612</v>
      </c>
      <c r="G53" s="90">
        <f>SUM(E53:F53)</f>
        <v>33038</v>
      </c>
    </row>
    <row r="54" spans="1:8" ht="14.25">
      <c r="A54" s="83"/>
      <c r="B54" s="83"/>
      <c r="C54" s="114" t="s">
        <v>63</v>
      </c>
      <c r="D54" s="114"/>
      <c r="E54" s="107">
        <f>+E55/B32*100</f>
        <v>37.95645598417835</v>
      </c>
      <c r="F54" s="107">
        <f>+F55/C32*100</f>
        <v>37.384390843447534</v>
      </c>
      <c r="G54" s="107">
        <f>+G55/D32*100</f>
        <v>37.654001344307105</v>
      </c>
      <c r="H54" s="85"/>
    </row>
    <row r="55" spans="1:8" ht="14.25">
      <c r="A55" s="83"/>
      <c r="B55" s="83"/>
      <c r="C55" s="113" t="s">
        <v>67</v>
      </c>
      <c r="D55" s="113"/>
      <c r="E55" s="96">
        <f>+E32+E53</f>
        <v>88092</v>
      </c>
      <c r="F55" s="96">
        <f>+F32+F53</f>
        <v>97334</v>
      </c>
      <c r="G55" s="96">
        <f>+G32+G53</f>
        <v>185426</v>
      </c>
      <c r="H55" s="85"/>
    </row>
  </sheetData>
  <mergeCells count="3">
    <mergeCell ref="C53:D53"/>
    <mergeCell ref="C54:D54"/>
    <mergeCell ref="C55:D55"/>
  </mergeCells>
  <printOptions/>
  <pageMargins left="0.57" right="0.5" top="0.5118055555555555" bottom="0.5" header="0" footer="0"/>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AL55"/>
  <sheetViews>
    <sheetView zoomScale="87" zoomScaleNormal="87" workbookViewId="0" topLeftCell="A25">
      <selection activeCell="F24" sqref="F24"/>
    </sheetView>
  </sheetViews>
  <sheetFormatPr defaultColWidth="8.88671875" defaultRowHeight="15"/>
  <cols>
    <col min="1" max="1" width="20.6640625" style="1" customWidth="1"/>
    <col min="2" max="16384" width="10.6640625" style="1" customWidth="1"/>
  </cols>
  <sheetData>
    <row r="1" ht="13.5" customHeight="1">
      <c r="A1" s="2" t="s">
        <v>43</v>
      </c>
    </row>
    <row r="2" spans="8:38" ht="13.5" customHeight="1">
      <c r="H2" s="5"/>
      <c r="K2" s="5"/>
      <c r="N2" s="5"/>
      <c r="Q2" s="5"/>
      <c r="T2" s="5"/>
      <c r="W2" s="5"/>
      <c r="Z2" s="5"/>
      <c r="AC2" s="5"/>
      <c r="AF2" s="5"/>
      <c r="AI2" s="5"/>
      <c r="AL2" s="5"/>
    </row>
    <row r="3" spans="1:8" ht="13.5" customHeight="1">
      <c r="A3" s="49" t="s">
        <v>0</v>
      </c>
      <c r="B3" s="6" t="str">
        <f>'１２'!B3</f>
        <v>当日有権者数（7月10日推計）</v>
      </c>
      <c r="C3" s="8"/>
      <c r="D3" s="8"/>
      <c r="E3" s="9"/>
      <c r="F3" s="7" t="s">
        <v>31</v>
      </c>
      <c r="G3" s="8"/>
      <c r="H3" s="11"/>
    </row>
    <row r="4" spans="1:8" ht="13.5" customHeight="1">
      <c r="A4" s="53"/>
      <c r="B4" s="13" t="s">
        <v>20</v>
      </c>
      <c r="C4" s="14" t="s">
        <v>23</v>
      </c>
      <c r="D4" s="14" t="s">
        <v>24</v>
      </c>
      <c r="E4" s="15" t="s">
        <v>20</v>
      </c>
      <c r="F4" s="14" t="s">
        <v>23</v>
      </c>
      <c r="G4" s="14" t="s">
        <v>24</v>
      </c>
      <c r="H4" s="11"/>
    </row>
    <row r="5" spans="1:8" ht="13.5" customHeight="1">
      <c r="A5" s="57" t="str">
        <f>'１２'!A5</f>
        <v>  鳥取市第5投票区</v>
      </c>
      <c r="B5" s="17"/>
      <c r="C5" s="18"/>
      <c r="D5" s="19"/>
      <c r="E5" s="20"/>
      <c r="F5" s="18"/>
      <c r="G5" s="19"/>
      <c r="H5" s="11"/>
    </row>
    <row r="6" spans="1:8" ht="13.5" customHeight="1">
      <c r="A6" s="58" t="str">
        <f>'１２'!A6</f>
        <v>  （鳥取市立西中学校）</v>
      </c>
      <c r="B6" s="22">
        <f>'１２'!B6</f>
        <v>1755</v>
      </c>
      <c r="C6" s="23">
        <f>'１２'!C6</f>
        <v>2083</v>
      </c>
      <c r="D6" s="24">
        <f>B6+C6</f>
        <v>3838</v>
      </c>
      <c r="E6" s="25">
        <v>520</v>
      </c>
      <c r="F6" s="23">
        <v>640</v>
      </c>
      <c r="G6" s="24">
        <f>E6+F6</f>
        <v>1160</v>
      </c>
      <c r="H6" s="11"/>
    </row>
    <row r="7" spans="1:8" ht="13.5" customHeight="1">
      <c r="A7" s="49" t="str">
        <f>'１２'!A7</f>
        <v>  米子市第4投票区</v>
      </c>
      <c r="B7" s="59"/>
      <c r="C7" s="32"/>
      <c r="D7" s="28"/>
      <c r="E7" s="29"/>
      <c r="F7" s="27"/>
      <c r="G7" s="60"/>
      <c r="H7" s="11"/>
    </row>
    <row r="8" spans="1:8" ht="13.5" customHeight="1">
      <c r="A8" s="58" t="str">
        <f>'１２'!A8</f>
        <v>  （米子市明道公民館）</v>
      </c>
      <c r="B8" s="22">
        <f>'１２'!B8</f>
        <v>999</v>
      </c>
      <c r="C8" s="23">
        <f>'１２'!C8</f>
        <v>1250</v>
      </c>
      <c r="D8" s="24">
        <f>B8+C8</f>
        <v>2249</v>
      </c>
      <c r="E8" s="25">
        <v>327</v>
      </c>
      <c r="F8" s="23">
        <v>371</v>
      </c>
      <c r="G8" s="24">
        <f>E8+F8</f>
        <v>698</v>
      </c>
      <c r="H8" s="11"/>
    </row>
    <row r="9" spans="1:8" ht="13.5" customHeight="1">
      <c r="A9" s="49" t="str">
        <f>'１２'!A9</f>
        <v>岩美町浦富第3投票区</v>
      </c>
      <c r="B9" s="59"/>
      <c r="C9" s="32"/>
      <c r="D9" s="28"/>
      <c r="E9" s="29"/>
      <c r="F9" s="27"/>
      <c r="G9" s="60"/>
      <c r="H9" s="11"/>
    </row>
    <row r="10" spans="1:8" ht="13.5" customHeight="1">
      <c r="A10" s="58" t="str">
        <f>'１２'!A10</f>
        <v>　（岩美町中央公民館）</v>
      </c>
      <c r="B10" s="22">
        <f>'１２'!B10</f>
        <v>505</v>
      </c>
      <c r="C10" s="23">
        <f>'１２'!C10</f>
        <v>519</v>
      </c>
      <c r="D10" s="24">
        <f>B10+C10</f>
        <v>1024</v>
      </c>
      <c r="E10" s="25">
        <v>139</v>
      </c>
      <c r="F10" s="23">
        <v>140</v>
      </c>
      <c r="G10" s="24">
        <f>E10+F10</f>
        <v>279</v>
      </c>
      <c r="H10" s="11"/>
    </row>
    <row r="11" spans="1:8" ht="13.5" customHeight="1">
      <c r="A11" s="49" t="str">
        <f>'１２'!A11</f>
        <v>河原町曳田投票区</v>
      </c>
      <c r="B11" s="59"/>
      <c r="C11" s="32"/>
      <c r="D11" s="28"/>
      <c r="E11" s="29"/>
      <c r="F11" s="27"/>
      <c r="G11" s="60"/>
      <c r="H11" s="11"/>
    </row>
    <row r="12" spans="1:8" ht="13.5" customHeight="1">
      <c r="A12" s="58" t="str">
        <f>'１２'!A12</f>
        <v>　（八上保育所）</v>
      </c>
      <c r="B12" s="22">
        <f>'１２'!B12</f>
        <v>288</v>
      </c>
      <c r="C12" s="23">
        <f>'１２'!C12</f>
        <v>327</v>
      </c>
      <c r="D12" s="24">
        <f>B12+C12</f>
        <v>615</v>
      </c>
      <c r="E12" s="25">
        <v>116</v>
      </c>
      <c r="F12" s="23">
        <v>125</v>
      </c>
      <c r="G12" s="24">
        <f>E12+F12</f>
        <v>241</v>
      </c>
      <c r="H12" s="11"/>
    </row>
    <row r="13" spans="1:8" ht="13.5" customHeight="1">
      <c r="A13" s="49" t="str">
        <f>'１２'!A13</f>
        <v>  八東町第10投票区</v>
      </c>
      <c r="B13" s="59"/>
      <c r="C13" s="32"/>
      <c r="D13" s="28"/>
      <c r="E13" s="29"/>
      <c r="F13" s="27"/>
      <c r="G13" s="60"/>
      <c r="H13" s="11"/>
    </row>
    <row r="14" spans="1:8" ht="13.5" customHeight="1">
      <c r="A14" s="58" t="str">
        <f>'１２'!A14</f>
        <v>  （北山公民館）</v>
      </c>
      <c r="B14" s="22">
        <f>'１２'!B14</f>
        <v>394</v>
      </c>
      <c r="C14" s="23">
        <f>'１２'!C14</f>
        <v>427</v>
      </c>
      <c r="D14" s="24">
        <f>B14+C14</f>
        <v>821</v>
      </c>
      <c r="E14" s="25">
        <v>140</v>
      </c>
      <c r="F14" s="23">
        <v>163</v>
      </c>
      <c r="G14" s="24">
        <f>E14+F14</f>
        <v>303</v>
      </c>
      <c r="H14" s="11"/>
    </row>
    <row r="15" spans="1:8" ht="13.5" customHeight="1">
      <c r="A15" s="49" t="str">
        <f>'１２'!A15</f>
        <v>  鹿野町第1投票区</v>
      </c>
      <c r="B15" s="59"/>
      <c r="C15" s="32"/>
      <c r="D15" s="28"/>
      <c r="E15" s="29"/>
      <c r="F15" s="27"/>
      <c r="G15" s="60"/>
      <c r="H15" s="11"/>
    </row>
    <row r="16" spans="1:8" ht="13.5" customHeight="1">
      <c r="A16" s="58" t="str">
        <f>'１２'!A16</f>
        <v>  （旧鹿野小学校）</v>
      </c>
      <c r="B16" s="22">
        <f>'１２'!B16</f>
        <v>650</v>
      </c>
      <c r="C16" s="23">
        <f>'１２'!C16</f>
        <v>755</v>
      </c>
      <c r="D16" s="24">
        <f>B16+C16</f>
        <v>1405</v>
      </c>
      <c r="E16" s="25">
        <v>267</v>
      </c>
      <c r="F16" s="23">
        <v>295</v>
      </c>
      <c r="G16" s="24">
        <f>E16+F16</f>
        <v>562</v>
      </c>
      <c r="H16" s="11"/>
    </row>
    <row r="17" spans="1:8" ht="14.25">
      <c r="A17" s="49" t="str">
        <f>'１２'!A17</f>
        <v>  大栄町第17投票区</v>
      </c>
      <c r="B17" s="59"/>
      <c r="C17" s="32"/>
      <c r="D17" s="28"/>
      <c r="E17" s="29"/>
      <c r="F17" s="27"/>
      <c r="G17" s="60"/>
      <c r="H17" s="11"/>
    </row>
    <row r="18" spans="1:8" ht="14.25">
      <c r="A18" s="58" t="str">
        <f>'１２'!A18</f>
        <v>  （大谷公民館）</v>
      </c>
      <c r="B18" s="22">
        <f>'１２'!B18</f>
        <v>385</v>
      </c>
      <c r="C18" s="23">
        <f>'１２'!C18</f>
        <v>437</v>
      </c>
      <c r="D18" s="24">
        <f>B18+C18</f>
        <v>822</v>
      </c>
      <c r="E18" s="25">
        <v>121</v>
      </c>
      <c r="F18" s="23">
        <v>150</v>
      </c>
      <c r="G18" s="24">
        <f>E18+F18</f>
        <v>271</v>
      </c>
      <c r="H18" s="11"/>
    </row>
    <row r="19" spans="1:8" ht="14.25">
      <c r="A19" s="49" t="str">
        <f>'１２'!A19</f>
        <v>  赤碕町第2投票区</v>
      </c>
      <c r="B19" s="59"/>
      <c r="C19" s="32"/>
      <c r="D19" s="28"/>
      <c r="E19" s="29"/>
      <c r="F19" s="27"/>
      <c r="G19" s="60"/>
      <c r="H19" s="11"/>
    </row>
    <row r="20" spans="1:8" ht="14.25">
      <c r="A20" s="58" t="str">
        <f>'１２'!A20</f>
        <v>  （赤碕地区公民館）</v>
      </c>
      <c r="B20" s="22">
        <f>'１２'!B20</f>
        <v>400</v>
      </c>
      <c r="C20" s="23">
        <f>'１２'!C20</f>
        <v>474</v>
      </c>
      <c r="D20" s="24">
        <f>B20+C20</f>
        <v>874</v>
      </c>
      <c r="E20" s="25">
        <v>176</v>
      </c>
      <c r="F20" s="23">
        <v>209</v>
      </c>
      <c r="G20" s="24">
        <f>E20+F20</f>
        <v>385</v>
      </c>
      <c r="H20" s="11"/>
    </row>
    <row r="21" spans="1:8" ht="14.25">
      <c r="A21" s="49" t="str">
        <f>'１２'!A21</f>
        <v>  岸本町第4投票区</v>
      </c>
      <c r="B21" s="59"/>
      <c r="C21" s="32"/>
      <c r="D21" s="28"/>
      <c r="E21" s="29"/>
      <c r="F21" s="27"/>
      <c r="G21" s="60"/>
      <c r="H21" s="11"/>
    </row>
    <row r="22" spans="1:8" ht="14.25">
      <c r="A22" s="58" t="str">
        <f>'１２'!A22</f>
        <v>  （岸本町中央公民館）</v>
      </c>
      <c r="B22" s="22">
        <f>'１２'!B22</f>
        <v>728</v>
      </c>
      <c r="C22" s="23">
        <f>'１２'!C22</f>
        <v>783</v>
      </c>
      <c r="D22" s="24">
        <f>B22+C22</f>
        <v>1511</v>
      </c>
      <c r="E22" s="25">
        <v>260</v>
      </c>
      <c r="F22" s="23">
        <v>292</v>
      </c>
      <c r="G22" s="24">
        <f>E22+F22</f>
        <v>552</v>
      </c>
      <c r="H22" s="11"/>
    </row>
    <row r="23" spans="1:8" ht="14.25">
      <c r="A23" s="49" t="str">
        <f>'１２'!A23</f>
        <v>  名和町第9投票区</v>
      </c>
      <c r="B23" s="59"/>
      <c r="C23" s="32"/>
      <c r="D23" s="28"/>
      <c r="E23" s="29"/>
      <c r="F23" s="27"/>
      <c r="G23" s="60"/>
      <c r="H23" s="11"/>
    </row>
    <row r="24" spans="1:8" ht="14.25">
      <c r="A24" s="58" t="str">
        <f>'１２'!A24</f>
        <v> （名和町漁村センター）</v>
      </c>
      <c r="B24" s="22">
        <f>'１２'!B24</f>
        <v>371</v>
      </c>
      <c r="C24" s="23">
        <f>'１２'!C24</f>
        <v>467</v>
      </c>
      <c r="D24" s="24">
        <f>B24+C24</f>
        <v>838</v>
      </c>
      <c r="E24" s="25">
        <v>151</v>
      </c>
      <c r="F24" s="23">
        <v>160</v>
      </c>
      <c r="G24" s="24">
        <f>E24+F24</f>
        <v>311</v>
      </c>
      <c r="H24" s="11"/>
    </row>
    <row r="25" spans="1:8" ht="14.25">
      <c r="A25" s="50"/>
      <c r="B25" s="30"/>
      <c r="C25" s="28"/>
      <c r="D25" s="28"/>
      <c r="E25" s="34"/>
      <c r="F25" s="28"/>
      <c r="G25" s="28"/>
      <c r="H25" s="11"/>
    </row>
    <row r="26" spans="1:8" ht="14.25">
      <c r="A26" s="58" t="s">
        <v>11</v>
      </c>
      <c r="B26" s="35">
        <f>SUM(B6:B24)</f>
        <v>6475</v>
      </c>
      <c r="C26" s="24">
        <f>SUM(C6:C24)</f>
        <v>7522</v>
      </c>
      <c r="D26" s="24">
        <f>SUM(B26:C26)</f>
        <v>13997</v>
      </c>
      <c r="E26" s="36">
        <f>SUM(E6:E24)</f>
        <v>2217</v>
      </c>
      <c r="F26" s="24">
        <f>SUM(F6:F24)</f>
        <v>2545</v>
      </c>
      <c r="G26" s="24">
        <f>E26+F26</f>
        <v>4762</v>
      </c>
      <c r="H26" s="11"/>
    </row>
    <row r="27" spans="1:8" ht="14.25">
      <c r="A27" s="53"/>
      <c r="B27" s="37"/>
      <c r="C27" s="38"/>
      <c r="D27" s="38"/>
      <c r="E27" s="39"/>
      <c r="F27" s="38"/>
      <c r="G27" s="38"/>
      <c r="H27" s="11"/>
    </row>
    <row r="28" spans="1:8" ht="14.25">
      <c r="A28" s="50"/>
      <c r="B28" s="30"/>
      <c r="C28" s="28"/>
      <c r="D28" s="28"/>
      <c r="E28" s="34"/>
      <c r="F28" s="28"/>
      <c r="G28" s="28"/>
      <c r="H28" s="11"/>
    </row>
    <row r="29" spans="1:8" ht="14.25">
      <c r="A29" s="58" t="s">
        <v>62</v>
      </c>
      <c r="B29" s="40"/>
      <c r="C29" s="41"/>
      <c r="D29" s="41"/>
      <c r="E29" s="42">
        <f>ROUND(E26/'推定率'!$B$26*100,2)</f>
        <v>34.24</v>
      </c>
      <c r="F29" s="43">
        <f>ROUND(F26/'推定率'!$C$26*100,2)</f>
        <v>33.83</v>
      </c>
      <c r="G29" s="43">
        <f>ROUND(+G32/'推定率'!$D$32*100,2)</f>
        <v>34.02</v>
      </c>
      <c r="H29" s="11"/>
    </row>
    <row r="30" spans="1:8" ht="14.25">
      <c r="A30" s="53"/>
      <c r="B30" s="37"/>
      <c r="C30" s="38"/>
      <c r="D30" s="38"/>
      <c r="E30" s="39"/>
      <c r="F30" s="38"/>
      <c r="G30" s="38"/>
      <c r="H30" s="11"/>
    </row>
    <row r="31" spans="1:8" ht="14.25">
      <c r="A31" s="50"/>
      <c r="B31" s="44" t="s">
        <v>21</v>
      </c>
      <c r="C31" s="45"/>
      <c r="D31" s="45"/>
      <c r="E31" s="34"/>
      <c r="F31" s="28"/>
      <c r="G31" s="28"/>
      <c r="H31" s="11"/>
    </row>
    <row r="32" spans="1:8" ht="14.25">
      <c r="A32" s="61" t="s">
        <v>12</v>
      </c>
      <c r="B32" s="35">
        <f>'推定率'!B32</f>
        <v>232087</v>
      </c>
      <c r="C32" s="24">
        <f>'推定率'!C32</f>
        <v>260360</v>
      </c>
      <c r="D32" s="24">
        <f>B32+C32</f>
        <v>492447</v>
      </c>
      <c r="E32" s="36">
        <f>ROUND(+'推定率'!$B$32*E29/100,0)</f>
        <v>79467</v>
      </c>
      <c r="F32" s="24">
        <f>ROUND(+'推定率'!$C$32*F29/100,0)</f>
        <v>88080</v>
      </c>
      <c r="G32" s="24">
        <f>E32+F32</f>
        <v>167547</v>
      </c>
      <c r="H32" s="11"/>
    </row>
    <row r="33" spans="1:8" ht="14.25">
      <c r="A33" s="53"/>
      <c r="B33" s="37"/>
      <c r="C33" s="38"/>
      <c r="D33" s="38"/>
      <c r="E33" s="39"/>
      <c r="F33" s="38"/>
      <c r="G33" s="38"/>
      <c r="H33" s="11"/>
    </row>
    <row r="34" spans="1:7" ht="14.25">
      <c r="A34" s="8"/>
      <c r="B34" s="8"/>
      <c r="C34" s="8"/>
      <c r="D34" s="8"/>
      <c r="E34" s="8"/>
      <c r="F34" s="8"/>
      <c r="G34" s="47"/>
    </row>
    <row r="35" ht="14.25">
      <c r="G35" s="64"/>
    </row>
    <row r="36" spans="1:8" ht="14.25">
      <c r="A36" s="49" t="s">
        <v>57</v>
      </c>
      <c r="B36" s="50"/>
      <c r="C36" s="50"/>
      <c r="D36" s="50"/>
      <c r="E36" s="51">
        <f>'推定率'!T38</f>
        <v>37.06</v>
      </c>
      <c r="F36" s="51">
        <f>'推定率'!U38</f>
        <v>35.97</v>
      </c>
      <c r="G36" s="51">
        <f>'推定率'!V38</f>
        <v>36.48</v>
      </c>
      <c r="H36" s="53"/>
    </row>
    <row r="37" spans="1:8" ht="14.25">
      <c r="A37" s="49" t="s">
        <v>13</v>
      </c>
      <c r="B37" s="50"/>
      <c r="C37" s="50"/>
      <c r="D37" s="50"/>
      <c r="E37" s="51">
        <f>'推定率'!T39</f>
        <v>41.31</v>
      </c>
      <c r="F37" s="51">
        <f>'推定率'!U39</f>
        <v>40.79</v>
      </c>
      <c r="G37" s="51">
        <f>'推定率'!V39</f>
        <v>41.03</v>
      </c>
      <c r="H37" s="53"/>
    </row>
    <row r="38" spans="1:8" ht="14.25">
      <c r="A38" s="49" t="s">
        <v>14</v>
      </c>
      <c r="B38" s="50"/>
      <c r="C38" s="50"/>
      <c r="D38" s="50"/>
      <c r="E38" s="51">
        <f>'推定率'!T40</f>
        <v>45.02</v>
      </c>
      <c r="F38" s="51">
        <f>'推定率'!U40</f>
        <v>44.46</v>
      </c>
      <c r="G38" s="51">
        <f>'推定率'!V40</f>
        <v>44.72</v>
      </c>
      <c r="H38" s="53"/>
    </row>
    <row r="39" spans="1:8" ht="14.25">
      <c r="A39" s="49" t="s">
        <v>15</v>
      </c>
      <c r="B39" s="50"/>
      <c r="C39" s="50"/>
      <c r="D39" s="50"/>
      <c r="E39" s="51">
        <f>'推定率'!T41</f>
        <v>43.42</v>
      </c>
      <c r="F39" s="51">
        <f>'推定率'!U41</f>
        <v>43.06</v>
      </c>
      <c r="G39" s="51">
        <f>'推定率'!V41</f>
        <v>43.23</v>
      </c>
      <c r="H39" s="53"/>
    </row>
    <row r="40" spans="1:8" ht="14.25">
      <c r="A40" s="49" t="s">
        <v>16</v>
      </c>
      <c r="B40" s="50"/>
      <c r="C40" s="50"/>
      <c r="D40" s="50"/>
      <c r="E40" s="51">
        <f>'推定率'!T42</f>
        <v>53.34</v>
      </c>
      <c r="F40" s="51">
        <f>'推定率'!U42</f>
        <v>52.62</v>
      </c>
      <c r="G40" s="51">
        <f>'推定率'!V42</f>
        <v>52.96</v>
      </c>
      <c r="H40" s="53"/>
    </row>
    <row r="41" spans="1:8" ht="14.25">
      <c r="A41" s="49" t="s">
        <v>17</v>
      </c>
      <c r="B41" s="50"/>
      <c r="C41" s="50"/>
      <c r="D41" s="50"/>
      <c r="E41" s="51">
        <f>'推定率'!T43</f>
        <v>60.49</v>
      </c>
      <c r="F41" s="51">
        <f>'推定率'!U43</f>
        <v>61.12</v>
      </c>
      <c r="G41" s="51">
        <f>'推定率'!V43</f>
        <v>60.83</v>
      </c>
      <c r="H41" s="53"/>
    </row>
    <row r="42" spans="1:7" ht="14.25">
      <c r="A42" s="8"/>
      <c r="B42" s="8"/>
      <c r="C42" s="8"/>
      <c r="D42" s="8"/>
      <c r="E42" s="8"/>
      <c r="F42" s="8"/>
      <c r="G42" s="8"/>
    </row>
    <row r="43" ht="14.25">
      <c r="A43" s="2" t="s">
        <v>64</v>
      </c>
    </row>
    <row r="45" ht="14.25">
      <c r="A45" s="2" t="s">
        <v>18</v>
      </c>
    </row>
    <row r="46" spans="1:5" ht="14.25">
      <c r="A46" s="55"/>
      <c r="B46" s="56" t="s">
        <v>22</v>
      </c>
      <c r="C46" s="55"/>
      <c r="D46" s="55"/>
      <c r="E46" s="55"/>
    </row>
    <row r="48" ht="14.25">
      <c r="A48" s="2" t="s">
        <v>19</v>
      </c>
    </row>
    <row r="50" ht="14.25">
      <c r="A50" s="1" t="s">
        <v>66</v>
      </c>
    </row>
    <row r="53" spans="1:7" ht="14.25">
      <c r="A53" s="83"/>
      <c r="B53" s="86" t="s">
        <v>65</v>
      </c>
      <c r="C53" s="113" t="s">
        <v>61</v>
      </c>
      <c r="D53" s="113"/>
      <c r="E53" s="106">
        <f>'推定率'!E34</f>
        <v>15426</v>
      </c>
      <c r="F53" s="106">
        <f>'推定率'!F34</f>
        <v>17612</v>
      </c>
      <c r="G53" s="90">
        <f>SUM(E53:F53)</f>
        <v>33038</v>
      </c>
    </row>
    <row r="54" spans="1:8" ht="14.25">
      <c r="A54" s="83"/>
      <c r="B54" s="83"/>
      <c r="C54" s="114" t="s">
        <v>63</v>
      </c>
      <c r="D54" s="114"/>
      <c r="E54" s="107">
        <f>+E55/B32*100</f>
        <v>40.88682261393357</v>
      </c>
      <c r="F54" s="107">
        <f>+F55/C32*100</f>
        <v>40.59456137655554</v>
      </c>
      <c r="G54" s="107">
        <f>+G55/D32*100</f>
        <v>40.73230215637419</v>
      </c>
      <c r="H54" s="85"/>
    </row>
    <row r="55" spans="1:8" ht="14.25">
      <c r="A55" s="83"/>
      <c r="B55" s="83"/>
      <c r="C55" s="113" t="s">
        <v>67</v>
      </c>
      <c r="D55" s="113"/>
      <c r="E55" s="96">
        <f>+E32+E53</f>
        <v>94893</v>
      </c>
      <c r="F55" s="96">
        <f>+F32+F53</f>
        <v>105692</v>
      </c>
      <c r="G55" s="96">
        <f>+G32+G53</f>
        <v>200585</v>
      </c>
      <c r="H55" s="85"/>
    </row>
  </sheetData>
  <mergeCells count="3">
    <mergeCell ref="C53:D53"/>
    <mergeCell ref="C54:D54"/>
    <mergeCell ref="C55:D55"/>
  </mergeCells>
  <printOptions/>
  <pageMargins left="0.56" right="0.5" top="0.5118055555555555" bottom="0.5" header="0" footer="0"/>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AK55"/>
  <sheetViews>
    <sheetView zoomScale="87" zoomScaleNormal="87" workbookViewId="0" topLeftCell="A1">
      <selection activeCell="F25" sqref="F25"/>
    </sheetView>
  </sheetViews>
  <sheetFormatPr defaultColWidth="8.88671875" defaultRowHeight="15"/>
  <cols>
    <col min="1" max="1" width="20.6640625" style="1" customWidth="1"/>
    <col min="2" max="16384" width="10.6640625" style="1" customWidth="1"/>
  </cols>
  <sheetData>
    <row r="1" ht="13.5" customHeight="1">
      <c r="A1" s="2" t="s">
        <v>43</v>
      </c>
    </row>
    <row r="2" spans="10:37" ht="13.5" customHeight="1">
      <c r="J2" s="5"/>
      <c r="M2" s="5"/>
      <c r="P2" s="5"/>
      <c r="S2" s="5"/>
      <c r="V2" s="5"/>
      <c r="Y2" s="5"/>
      <c r="AB2" s="5"/>
      <c r="AE2" s="5"/>
      <c r="AH2" s="5"/>
      <c r="AK2" s="5"/>
    </row>
    <row r="3" spans="1:8" ht="13.5" customHeight="1">
      <c r="A3" s="49" t="s">
        <v>0</v>
      </c>
      <c r="B3" s="6" t="str">
        <f>'１３'!B3</f>
        <v>当日有権者数（7月10日推計）</v>
      </c>
      <c r="C3" s="8"/>
      <c r="D3" s="8"/>
      <c r="E3" s="9"/>
      <c r="F3" s="7" t="s">
        <v>32</v>
      </c>
      <c r="G3" s="8"/>
      <c r="H3" s="11"/>
    </row>
    <row r="4" spans="1:8" ht="13.5" customHeight="1">
      <c r="A4" s="53"/>
      <c r="B4" s="13" t="s">
        <v>20</v>
      </c>
      <c r="C4" s="14" t="s">
        <v>23</v>
      </c>
      <c r="D4" s="14" t="s">
        <v>24</v>
      </c>
      <c r="E4" s="15" t="s">
        <v>20</v>
      </c>
      <c r="F4" s="14" t="s">
        <v>23</v>
      </c>
      <c r="G4" s="14" t="s">
        <v>24</v>
      </c>
      <c r="H4" s="11"/>
    </row>
    <row r="5" spans="1:8" ht="13.5" customHeight="1">
      <c r="A5" s="57" t="str">
        <f>'１３'!A5</f>
        <v>  鳥取市第5投票区</v>
      </c>
      <c r="B5" s="17"/>
      <c r="C5" s="18"/>
      <c r="D5" s="19"/>
      <c r="E5" s="20"/>
      <c r="F5" s="18"/>
      <c r="G5" s="19"/>
      <c r="H5" s="11"/>
    </row>
    <row r="6" spans="1:8" ht="13.5" customHeight="1">
      <c r="A6" s="58" t="str">
        <f>'１３'!A6</f>
        <v>  （鳥取市立西中学校）</v>
      </c>
      <c r="B6" s="22">
        <f>'１３'!B6</f>
        <v>1755</v>
      </c>
      <c r="C6" s="23">
        <f>'１３'!C6</f>
        <v>2083</v>
      </c>
      <c r="D6" s="24">
        <f>B6+C6</f>
        <v>3838</v>
      </c>
      <c r="E6" s="25">
        <v>590</v>
      </c>
      <c r="F6" s="23">
        <v>700</v>
      </c>
      <c r="G6" s="24">
        <f>E6+F6</f>
        <v>1290</v>
      </c>
      <c r="H6" s="11"/>
    </row>
    <row r="7" spans="1:8" ht="13.5" customHeight="1">
      <c r="A7" s="49" t="str">
        <f>'１３'!A7</f>
        <v>  米子市第4投票区</v>
      </c>
      <c r="B7" s="65" t="s">
        <v>42</v>
      </c>
      <c r="C7" s="32"/>
      <c r="D7" s="28"/>
      <c r="E7" s="29"/>
      <c r="F7" s="27"/>
      <c r="G7" s="28"/>
      <c r="H7" s="11"/>
    </row>
    <row r="8" spans="1:8" ht="13.5" customHeight="1">
      <c r="A8" s="58" t="str">
        <f>'１３'!A8</f>
        <v>  （米子市明道公民館）</v>
      </c>
      <c r="B8" s="22">
        <f>'１３'!B8</f>
        <v>999</v>
      </c>
      <c r="C8" s="23">
        <f>'１３'!C8</f>
        <v>1250</v>
      </c>
      <c r="D8" s="24">
        <f>B8+C8</f>
        <v>2249</v>
      </c>
      <c r="E8" s="25">
        <v>351</v>
      </c>
      <c r="F8" s="23">
        <v>405</v>
      </c>
      <c r="G8" s="24">
        <f>E8+F8</f>
        <v>756</v>
      </c>
      <c r="H8" s="11"/>
    </row>
    <row r="9" spans="1:8" ht="13.5" customHeight="1">
      <c r="A9" s="49" t="str">
        <f>'１３'!A9</f>
        <v>岩美町浦富第3投票区</v>
      </c>
      <c r="B9" s="65" t="s">
        <v>42</v>
      </c>
      <c r="C9" s="32"/>
      <c r="D9" s="28"/>
      <c r="E9" s="29"/>
      <c r="F9" s="27"/>
      <c r="G9" s="28"/>
      <c r="H9" s="11"/>
    </row>
    <row r="10" spans="1:8" ht="13.5" customHeight="1">
      <c r="A10" s="58" t="str">
        <f>'１３'!A10</f>
        <v>　（岩美町中央公民館）</v>
      </c>
      <c r="B10" s="22">
        <f>'１３'!B10</f>
        <v>505</v>
      </c>
      <c r="C10" s="23">
        <f>'１３'!C10</f>
        <v>519</v>
      </c>
      <c r="D10" s="24">
        <f>B10+C10</f>
        <v>1024</v>
      </c>
      <c r="E10" s="25">
        <v>156</v>
      </c>
      <c r="F10" s="23">
        <v>151</v>
      </c>
      <c r="G10" s="24">
        <f>E10+F10</f>
        <v>307</v>
      </c>
      <c r="H10" s="11"/>
    </row>
    <row r="11" spans="1:8" ht="13.5" customHeight="1">
      <c r="A11" s="49" t="str">
        <f>'１３'!A11</f>
        <v>河原町曳田投票区</v>
      </c>
      <c r="B11" s="59"/>
      <c r="C11" s="32"/>
      <c r="D11" s="28"/>
      <c r="E11" s="29"/>
      <c r="F11" s="27"/>
      <c r="G11" s="28"/>
      <c r="H11" s="11"/>
    </row>
    <row r="12" spans="1:8" ht="13.5" customHeight="1">
      <c r="A12" s="58" t="str">
        <f>'１３'!A12</f>
        <v>　（八上保育所）</v>
      </c>
      <c r="B12" s="22">
        <f>'１３'!B12</f>
        <v>288</v>
      </c>
      <c r="C12" s="23">
        <f>'１３'!C12</f>
        <v>327</v>
      </c>
      <c r="D12" s="24">
        <f>B12+C12</f>
        <v>615</v>
      </c>
      <c r="E12" s="25">
        <v>119</v>
      </c>
      <c r="F12" s="23">
        <v>130</v>
      </c>
      <c r="G12" s="24">
        <f>E12+F12</f>
        <v>249</v>
      </c>
      <c r="H12" s="11"/>
    </row>
    <row r="13" spans="1:8" ht="13.5" customHeight="1">
      <c r="A13" s="49" t="str">
        <f>'１３'!A13</f>
        <v>  八東町第10投票区</v>
      </c>
      <c r="B13" s="59"/>
      <c r="C13" s="32"/>
      <c r="D13" s="28"/>
      <c r="E13" s="29"/>
      <c r="F13" s="27"/>
      <c r="G13" s="28"/>
      <c r="H13" s="11"/>
    </row>
    <row r="14" spans="1:8" ht="13.5" customHeight="1">
      <c r="A14" s="58" t="str">
        <f>'１３'!A14</f>
        <v>  （北山公民館）</v>
      </c>
      <c r="B14" s="22">
        <f>'１３'!B14</f>
        <v>394</v>
      </c>
      <c r="C14" s="23">
        <f>'１３'!C14</f>
        <v>427</v>
      </c>
      <c r="D14" s="24">
        <f>B14+C14</f>
        <v>821</v>
      </c>
      <c r="E14" s="25">
        <v>152</v>
      </c>
      <c r="F14" s="23">
        <v>174</v>
      </c>
      <c r="G14" s="24">
        <f>E14+F14</f>
        <v>326</v>
      </c>
      <c r="H14" s="11"/>
    </row>
    <row r="15" spans="1:8" ht="13.5" customHeight="1">
      <c r="A15" s="49" t="str">
        <f>'１３'!A15</f>
        <v>  鹿野町第1投票区</v>
      </c>
      <c r="B15" s="59"/>
      <c r="C15" s="32"/>
      <c r="D15" s="28"/>
      <c r="E15" s="29"/>
      <c r="F15" s="27"/>
      <c r="G15" s="28"/>
      <c r="H15" s="11"/>
    </row>
    <row r="16" spans="1:8" ht="13.5" customHeight="1">
      <c r="A16" s="58" t="str">
        <f>'１３'!A16</f>
        <v>  （旧鹿野小学校）</v>
      </c>
      <c r="B16" s="22">
        <f>'１３'!B16</f>
        <v>650</v>
      </c>
      <c r="C16" s="23">
        <f>'１３'!C16</f>
        <v>755</v>
      </c>
      <c r="D16" s="24">
        <f>B16+C16</f>
        <v>1405</v>
      </c>
      <c r="E16" s="25">
        <v>285</v>
      </c>
      <c r="F16" s="23">
        <v>315</v>
      </c>
      <c r="G16" s="24">
        <f>E16+F16</f>
        <v>600</v>
      </c>
      <c r="H16" s="11"/>
    </row>
    <row r="17" spans="1:8" ht="14.25">
      <c r="A17" s="49" t="str">
        <f>'１３'!A17</f>
        <v>  大栄町第17投票区</v>
      </c>
      <c r="B17" s="59"/>
      <c r="C17" s="32"/>
      <c r="D17" s="28"/>
      <c r="E17" s="29"/>
      <c r="F17" s="27"/>
      <c r="G17" s="28"/>
      <c r="H17" s="11"/>
    </row>
    <row r="18" spans="1:8" ht="14.25">
      <c r="A18" s="58" t="str">
        <f>'１３'!A18</f>
        <v>  （大谷公民館）</v>
      </c>
      <c r="B18" s="22">
        <f>'１３'!B18</f>
        <v>385</v>
      </c>
      <c r="C18" s="23">
        <f>'１３'!C18</f>
        <v>437</v>
      </c>
      <c r="D18" s="24">
        <f>B18+C18</f>
        <v>822</v>
      </c>
      <c r="E18" s="25">
        <v>143</v>
      </c>
      <c r="F18" s="23">
        <v>182</v>
      </c>
      <c r="G18" s="24">
        <f>E18+F18</f>
        <v>325</v>
      </c>
      <c r="H18" s="11"/>
    </row>
    <row r="19" spans="1:8" ht="14.25">
      <c r="A19" s="49" t="str">
        <f>'１３'!A19</f>
        <v>  赤碕町第2投票区</v>
      </c>
      <c r="B19" s="59"/>
      <c r="C19" s="32"/>
      <c r="D19" s="28"/>
      <c r="E19" s="29"/>
      <c r="F19" s="27"/>
      <c r="G19" s="28"/>
      <c r="H19" s="11"/>
    </row>
    <row r="20" spans="1:8" ht="14.25">
      <c r="A20" s="58" t="str">
        <f>'１３'!A20</f>
        <v>  （赤碕地区公民館）</v>
      </c>
      <c r="B20" s="22">
        <f>'１３'!B20</f>
        <v>400</v>
      </c>
      <c r="C20" s="23">
        <f>'１３'!C20</f>
        <v>474</v>
      </c>
      <c r="D20" s="24">
        <f>B20+C20</f>
        <v>874</v>
      </c>
      <c r="E20" s="25">
        <v>180</v>
      </c>
      <c r="F20" s="23">
        <v>231</v>
      </c>
      <c r="G20" s="24">
        <f>E20+F20</f>
        <v>411</v>
      </c>
      <c r="H20" s="11"/>
    </row>
    <row r="21" spans="1:8" ht="14.25">
      <c r="A21" s="49" t="str">
        <f>'１３'!A21</f>
        <v>  岸本町第4投票区</v>
      </c>
      <c r="B21" s="59"/>
      <c r="C21" s="32"/>
      <c r="D21" s="28"/>
      <c r="E21" s="29"/>
      <c r="F21" s="27"/>
      <c r="G21" s="28"/>
      <c r="H21" s="11"/>
    </row>
    <row r="22" spans="1:8" ht="14.25">
      <c r="A22" s="58" t="str">
        <f>'１３'!A22</f>
        <v>  （岸本町中央公民館）</v>
      </c>
      <c r="B22" s="22">
        <f>'１３'!B22</f>
        <v>728</v>
      </c>
      <c r="C22" s="23">
        <f>'１３'!C22</f>
        <v>783</v>
      </c>
      <c r="D22" s="24">
        <f>B22+C22</f>
        <v>1511</v>
      </c>
      <c r="E22" s="25">
        <v>279</v>
      </c>
      <c r="F22" s="23">
        <v>322</v>
      </c>
      <c r="G22" s="24">
        <f>E22+F22</f>
        <v>601</v>
      </c>
      <c r="H22" s="11"/>
    </row>
    <row r="23" spans="1:8" ht="14.25">
      <c r="A23" s="49" t="str">
        <f>'１３'!A23</f>
        <v>  名和町第9投票区</v>
      </c>
      <c r="B23" s="59"/>
      <c r="C23" s="32"/>
      <c r="D23" s="28"/>
      <c r="E23" s="29"/>
      <c r="F23" s="27"/>
      <c r="G23" s="28"/>
      <c r="H23" s="11"/>
    </row>
    <row r="24" spans="1:8" ht="14.25">
      <c r="A24" s="58" t="str">
        <f>'１３'!A24</f>
        <v> （名和町漁村センター）</v>
      </c>
      <c r="B24" s="22">
        <f>'１３'!B24</f>
        <v>371</v>
      </c>
      <c r="C24" s="23">
        <f>'１３'!C24</f>
        <v>467</v>
      </c>
      <c r="D24" s="24">
        <f>B24+C24</f>
        <v>838</v>
      </c>
      <c r="E24" s="25">
        <v>162</v>
      </c>
      <c r="F24" s="23">
        <v>170</v>
      </c>
      <c r="G24" s="24">
        <f>E24+F24</f>
        <v>332</v>
      </c>
      <c r="H24" s="11"/>
    </row>
    <row r="25" spans="1:8" ht="14.25">
      <c r="A25" s="50"/>
      <c r="B25" s="30"/>
      <c r="C25" s="28"/>
      <c r="D25" s="28"/>
      <c r="E25" s="34"/>
      <c r="F25" s="28"/>
      <c r="G25" s="28"/>
      <c r="H25" s="11"/>
    </row>
    <row r="26" spans="1:8" ht="14.25">
      <c r="A26" s="58" t="s">
        <v>11</v>
      </c>
      <c r="B26" s="35">
        <f>SUM(B6:B24)</f>
        <v>6475</v>
      </c>
      <c r="C26" s="24">
        <f>SUM(C6:C24)</f>
        <v>7522</v>
      </c>
      <c r="D26" s="24">
        <f>SUM(B26:C26)</f>
        <v>13997</v>
      </c>
      <c r="E26" s="36">
        <f>SUM(E6:E24)</f>
        <v>2417</v>
      </c>
      <c r="F26" s="24">
        <f>SUM(F6:F24)</f>
        <v>2780</v>
      </c>
      <c r="G26" s="24">
        <f>SUM(E26:F26)</f>
        <v>5197</v>
      </c>
      <c r="H26" s="11"/>
    </row>
    <row r="27" spans="1:8" ht="14.25">
      <c r="A27" s="53"/>
      <c r="B27" s="37"/>
      <c r="C27" s="38"/>
      <c r="D27" s="38"/>
      <c r="E27" s="39"/>
      <c r="F27" s="38"/>
      <c r="G27" s="38"/>
      <c r="H27" s="11"/>
    </row>
    <row r="28" spans="1:8" ht="14.25">
      <c r="A28" s="50"/>
      <c r="B28" s="30"/>
      <c r="C28" s="28"/>
      <c r="D28" s="28"/>
      <c r="E28" s="34"/>
      <c r="F28" s="28"/>
      <c r="G28" s="28"/>
      <c r="H28" s="11"/>
    </row>
    <row r="29" spans="1:8" ht="14.25">
      <c r="A29" s="58" t="s">
        <v>62</v>
      </c>
      <c r="B29" s="40"/>
      <c r="C29" s="41"/>
      <c r="D29" s="41"/>
      <c r="E29" s="42">
        <f>ROUND(E26/'推定率'!$B$26*100,2)</f>
        <v>37.33</v>
      </c>
      <c r="F29" s="43">
        <f>ROUND(F26/'推定率'!$C$26*100,2)</f>
        <v>36.96</v>
      </c>
      <c r="G29" s="43">
        <f>ROUND(+G32/'推定率'!$D$32*100,2)</f>
        <v>37.13</v>
      </c>
      <c r="H29" s="11"/>
    </row>
    <row r="30" spans="1:8" ht="14.25">
      <c r="A30" s="53"/>
      <c r="B30" s="37"/>
      <c r="C30" s="38"/>
      <c r="D30" s="38"/>
      <c r="E30" s="39"/>
      <c r="F30" s="38"/>
      <c r="G30" s="38"/>
      <c r="H30" s="11"/>
    </row>
    <row r="31" spans="1:8" ht="14.25">
      <c r="A31" s="50"/>
      <c r="B31" s="44" t="s">
        <v>21</v>
      </c>
      <c r="C31" s="45"/>
      <c r="D31" s="45"/>
      <c r="E31" s="34"/>
      <c r="F31" s="28"/>
      <c r="G31" s="28"/>
      <c r="H31" s="11"/>
    </row>
    <row r="32" spans="1:8" ht="14.25">
      <c r="A32" s="61" t="s">
        <v>12</v>
      </c>
      <c r="B32" s="35">
        <f>'推定率'!B32</f>
        <v>232087</v>
      </c>
      <c r="C32" s="24">
        <f>'推定率'!C32</f>
        <v>260360</v>
      </c>
      <c r="D32" s="24">
        <f>B32+C32</f>
        <v>492447</v>
      </c>
      <c r="E32" s="36">
        <f>ROUND(+'推定率'!$B$32*E29/100,0)</f>
        <v>86638</v>
      </c>
      <c r="F32" s="24">
        <f>ROUND(+'推定率'!$C$32*F29/100,0)</f>
        <v>96229</v>
      </c>
      <c r="G32" s="24">
        <f>E32+F32</f>
        <v>182867</v>
      </c>
      <c r="H32" s="11"/>
    </row>
    <row r="33" spans="1:8" ht="14.25">
      <c r="A33" s="53"/>
      <c r="B33" s="37"/>
      <c r="C33" s="38"/>
      <c r="D33" s="38"/>
      <c r="E33" s="39"/>
      <c r="F33" s="38"/>
      <c r="G33" s="38"/>
      <c r="H33" s="11"/>
    </row>
    <row r="34" spans="1:7" ht="14.25">
      <c r="A34" s="8"/>
      <c r="B34" s="8"/>
      <c r="C34" s="8"/>
      <c r="D34" s="8"/>
      <c r="E34" s="8"/>
      <c r="F34" s="8"/>
      <c r="G34" s="47"/>
    </row>
    <row r="36" spans="1:8" ht="14.25">
      <c r="A36" s="49" t="s">
        <v>57</v>
      </c>
      <c r="B36" s="50"/>
      <c r="C36" s="50"/>
      <c r="D36" s="50"/>
      <c r="E36" s="51">
        <f>'推定率'!W38</f>
        <v>40.66</v>
      </c>
      <c r="F36" s="51">
        <f>'推定率'!X38</f>
        <v>39.32</v>
      </c>
      <c r="G36" s="95">
        <f>'推定率'!Y38</f>
        <v>39.95</v>
      </c>
      <c r="H36" s="83"/>
    </row>
    <row r="37" spans="1:7" ht="14.25">
      <c r="A37" s="49" t="s">
        <v>13</v>
      </c>
      <c r="B37" s="50"/>
      <c r="C37" s="50"/>
      <c r="D37" s="50"/>
      <c r="E37" s="51">
        <f>'推定率'!W39</f>
        <v>45.27</v>
      </c>
      <c r="F37" s="51">
        <f>'推定率'!X39</f>
        <v>44.84</v>
      </c>
      <c r="G37" s="95">
        <f>'推定率'!Y39</f>
        <v>45.04</v>
      </c>
    </row>
    <row r="38" spans="1:7" ht="14.25">
      <c r="A38" s="49" t="s">
        <v>14</v>
      </c>
      <c r="B38" s="50"/>
      <c r="C38" s="50"/>
      <c r="D38" s="50"/>
      <c r="E38" s="51">
        <f>'推定率'!W40</f>
        <v>48.51</v>
      </c>
      <c r="F38" s="51">
        <f>'推定率'!X40</f>
        <v>48.89</v>
      </c>
      <c r="G38" s="95">
        <f>'推定率'!Y40</f>
        <v>48.71</v>
      </c>
    </row>
    <row r="39" spans="1:7" ht="14.25">
      <c r="A39" s="49" t="s">
        <v>15</v>
      </c>
      <c r="B39" s="50"/>
      <c r="C39" s="50"/>
      <c r="D39" s="50"/>
      <c r="E39" s="51">
        <f>'推定率'!W41</f>
        <v>47.58</v>
      </c>
      <c r="F39" s="51">
        <f>'推定率'!X41</f>
        <v>47.19</v>
      </c>
      <c r="G39" s="95">
        <f>'推定率'!Y41</f>
        <v>47.37</v>
      </c>
    </row>
    <row r="40" spans="1:7" ht="14.25">
      <c r="A40" s="49" t="s">
        <v>16</v>
      </c>
      <c r="B40" s="50"/>
      <c r="C40" s="50"/>
      <c r="D40" s="50"/>
      <c r="E40" s="51">
        <f>'推定率'!W42</f>
        <v>57.61</v>
      </c>
      <c r="F40" s="51">
        <f>'推定率'!X42</f>
        <v>56.76</v>
      </c>
      <c r="G40" s="95">
        <f>'推定率'!Y42</f>
        <v>57.16</v>
      </c>
    </row>
    <row r="41" spans="1:7" ht="14.25">
      <c r="A41" s="49" t="s">
        <v>17</v>
      </c>
      <c r="B41" s="50"/>
      <c r="C41" s="50"/>
      <c r="D41" s="50"/>
      <c r="E41" s="51">
        <f>'推定率'!W43</f>
        <v>67.71</v>
      </c>
      <c r="F41" s="51">
        <f>'推定率'!X43</f>
        <v>68.55</v>
      </c>
      <c r="G41" s="94">
        <f>'推定率'!Y43</f>
        <v>68.16</v>
      </c>
    </row>
    <row r="42" spans="1:7" ht="14.25">
      <c r="A42" s="8"/>
      <c r="B42" s="8"/>
      <c r="C42" s="8"/>
      <c r="D42" s="8"/>
      <c r="E42" s="8"/>
      <c r="F42" s="8"/>
      <c r="G42" s="8"/>
    </row>
    <row r="43" ht="14.25">
      <c r="A43" s="2" t="s">
        <v>64</v>
      </c>
    </row>
    <row r="45" ht="14.25">
      <c r="A45" s="2" t="s">
        <v>18</v>
      </c>
    </row>
    <row r="46" spans="1:5" ht="14.25">
      <c r="A46" s="55"/>
      <c r="B46" s="56" t="s">
        <v>22</v>
      </c>
      <c r="C46" s="55"/>
      <c r="D46" s="55"/>
      <c r="E46" s="55"/>
    </row>
    <row r="48" ht="14.25">
      <c r="A48" s="2" t="s">
        <v>19</v>
      </c>
    </row>
    <row r="50" ht="14.25">
      <c r="A50" s="1" t="s">
        <v>66</v>
      </c>
    </row>
    <row r="53" spans="1:7" ht="14.25">
      <c r="A53" s="83"/>
      <c r="B53" s="86" t="s">
        <v>65</v>
      </c>
      <c r="C53" s="113" t="s">
        <v>61</v>
      </c>
      <c r="D53" s="113"/>
      <c r="E53" s="106">
        <f>'推定率'!E34</f>
        <v>15426</v>
      </c>
      <c r="F53" s="106">
        <f>'推定率'!F34</f>
        <v>17612</v>
      </c>
      <c r="G53" s="90">
        <f>SUM(E53:F53)</f>
        <v>33038</v>
      </c>
    </row>
    <row r="54" spans="1:8" ht="14.25">
      <c r="A54" s="83"/>
      <c r="B54" s="83"/>
      <c r="C54" s="114" t="s">
        <v>63</v>
      </c>
      <c r="D54" s="114"/>
      <c r="E54" s="107">
        <f>+E55/B32*100</f>
        <v>43.97661221869385</v>
      </c>
      <c r="F54" s="107">
        <f>+F55/C32*100</f>
        <v>43.724458442157015</v>
      </c>
      <c r="G54" s="107">
        <f>+G55/D32*100</f>
        <v>43.84329684209671</v>
      </c>
      <c r="H54" s="85"/>
    </row>
    <row r="55" spans="1:8" ht="14.25">
      <c r="A55" s="83"/>
      <c r="B55" s="83"/>
      <c r="C55" s="113" t="s">
        <v>67</v>
      </c>
      <c r="D55" s="113"/>
      <c r="E55" s="96">
        <f>+E32+E53</f>
        <v>102064</v>
      </c>
      <c r="F55" s="96">
        <f>+F32+F53</f>
        <v>113841</v>
      </c>
      <c r="G55" s="96">
        <f>+G32+G53</f>
        <v>215905</v>
      </c>
      <c r="H55" s="85"/>
    </row>
  </sheetData>
  <mergeCells count="3">
    <mergeCell ref="C53:D53"/>
    <mergeCell ref="C54:D54"/>
    <mergeCell ref="C55:D55"/>
  </mergeCells>
  <printOptions/>
  <pageMargins left="0.57" right="0.5" top="0.5118055555555555" bottom="0.5" header="0" footer="0"/>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AK55"/>
  <sheetViews>
    <sheetView zoomScale="87" zoomScaleNormal="87" workbookViewId="0" topLeftCell="A1">
      <selection activeCell="F25" sqref="F25"/>
    </sheetView>
  </sheetViews>
  <sheetFormatPr defaultColWidth="8.88671875" defaultRowHeight="15"/>
  <cols>
    <col min="1" max="1" width="20.6640625" style="1" customWidth="1"/>
    <col min="2" max="16384" width="10.6640625" style="1" customWidth="1"/>
  </cols>
  <sheetData>
    <row r="1" ht="13.5" customHeight="1">
      <c r="A1" s="2" t="s">
        <v>43</v>
      </c>
    </row>
    <row r="2" spans="10:37" ht="13.5" customHeight="1">
      <c r="J2" s="5"/>
      <c r="M2" s="5"/>
      <c r="P2" s="5"/>
      <c r="S2" s="5"/>
      <c r="V2" s="5"/>
      <c r="Y2" s="5"/>
      <c r="AB2" s="5"/>
      <c r="AE2" s="5"/>
      <c r="AH2" s="5"/>
      <c r="AK2" s="5"/>
    </row>
    <row r="3" spans="1:8" ht="13.5" customHeight="1">
      <c r="A3" s="49" t="s">
        <v>0</v>
      </c>
      <c r="B3" s="6" t="str">
        <f>'１４'!B3</f>
        <v>当日有権者数（7月10日推計）</v>
      </c>
      <c r="C3" s="8"/>
      <c r="D3" s="8"/>
      <c r="E3" s="9"/>
      <c r="F3" s="7" t="s">
        <v>33</v>
      </c>
      <c r="G3" s="8"/>
      <c r="H3" s="11"/>
    </row>
    <row r="4" spans="1:8" ht="13.5" customHeight="1">
      <c r="A4" s="53"/>
      <c r="B4" s="13" t="s">
        <v>20</v>
      </c>
      <c r="C4" s="14" t="s">
        <v>23</v>
      </c>
      <c r="D4" s="14" t="s">
        <v>24</v>
      </c>
      <c r="E4" s="15" t="s">
        <v>20</v>
      </c>
      <c r="F4" s="14" t="s">
        <v>23</v>
      </c>
      <c r="G4" s="14" t="s">
        <v>24</v>
      </c>
      <c r="H4" s="11"/>
    </row>
    <row r="5" spans="1:8" ht="13.5" customHeight="1">
      <c r="A5" s="57" t="str">
        <f>'１４'!A5</f>
        <v>  鳥取市第5投票区</v>
      </c>
      <c r="B5" s="17"/>
      <c r="C5" s="18"/>
      <c r="D5" s="19"/>
      <c r="E5" s="20"/>
      <c r="F5" s="18"/>
      <c r="G5" s="19"/>
      <c r="H5" s="11"/>
    </row>
    <row r="6" spans="1:8" ht="13.5" customHeight="1">
      <c r="A6" s="58" t="str">
        <f>'１４'!A6</f>
        <v>  （鳥取市立西中学校）</v>
      </c>
      <c r="B6" s="22">
        <f>'１４'!B6</f>
        <v>1755</v>
      </c>
      <c r="C6" s="23">
        <f>'１４'!C6</f>
        <v>2083</v>
      </c>
      <c r="D6" s="24">
        <f>B6+C6</f>
        <v>3838</v>
      </c>
      <c r="E6" s="25">
        <v>650</v>
      </c>
      <c r="F6" s="23">
        <v>750</v>
      </c>
      <c r="G6" s="24">
        <f>E6+F6</f>
        <v>1400</v>
      </c>
      <c r="H6" s="11"/>
    </row>
    <row r="7" spans="1:8" ht="13.5" customHeight="1">
      <c r="A7" s="49" t="str">
        <f>'１４'!A7</f>
        <v>  米子市第4投票区</v>
      </c>
      <c r="B7" s="59">
        <f>'１４'!B7</f>
      </c>
      <c r="C7" s="32"/>
      <c r="D7" s="28"/>
      <c r="E7" s="29"/>
      <c r="F7" s="27"/>
      <c r="G7" s="60"/>
      <c r="H7" s="11"/>
    </row>
    <row r="8" spans="1:8" ht="13.5" customHeight="1">
      <c r="A8" s="58" t="str">
        <f>'１４'!A8</f>
        <v>  （米子市明道公民館）</v>
      </c>
      <c r="B8" s="22">
        <f>'１４'!B8</f>
        <v>999</v>
      </c>
      <c r="C8" s="23">
        <f>'１４'!C8</f>
        <v>1250</v>
      </c>
      <c r="D8" s="24">
        <f>B8+C8</f>
        <v>2249</v>
      </c>
      <c r="E8" s="25">
        <v>380</v>
      </c>
      <c r="F8" s="23">
        <v>443</v>
      </c>
      <c r="G8" s="24">
        <f>E8+F8</f>
        <v>823</v>
      </c>
      <c r="H8" s="11"/>
    </row>
    <row r="9" spans="1:8" ht="13.5" customHeight="1">
      <c r="A9" s="49" t="str">
        <f>'１４'!A9</f>
        <v>岩美町浦富第3投票区</v>
      </c>
      <c r="B9" s="59">
        <f>'１４'!B9</f>
      </c>
      <c r="C9" s="32"/>
      <c r="D9" s="28"/>
      <c r="E9" s="29"/>
      <c r="F9" s="27"/>
      <c r="G9" s="60"/>
      <c r="H9" s="11"/>
    </row>
    <row r="10" spans="1:8" ht="13.5" customHeight="1">
      <c r="A10" s="58" t="str">
        <f>'１４'!A10</f>
        <v>　（岩美町中央公民館）</v>
      </c>
      <c r="B10" s="22">
        <f>'１４'!B10</f>
        <v>505</v>
      </c>
      <c r="C10" s="23">
        <f>'１４'!C10</f>
        <v>519</v>
      </c>
      <c r="D10" s="24">
        <f>B10+C10</f>
        <v>1024</v>
      </c>
      <c r="E10" s="25">
        <v>173</v>
      </c>
      <c r="F10" s="23">
        <v>172</v>
      </c>
      <c r="G10" s="24">
        <f>E10+F10</f>
        <v>345</v>
      </c>
      <c r="H10" s="11"/>
    </row>
    <row r="11" spans="1:8" ht="13.5" customHeight="1">
      <c r="A11" s="49" t="str">
        <f>'１４'!A11</f>
        <v>河原町曳田投票区</v>
      </c>
      <c r="B11" s="59"/>
      <c r="C11" s="32"/>
      <c r="D11" s="28"/>
      <c r="E11" s="29"/>
      <c r="F11" s="27"/>
      <c r="G11" s="60"/>
      <c r="H11" s="11"/>
    </row>
    <row r="12" spans="1:8" ht="13.5" customHeight="1">
      <c r="A12" s="58" t="str">
        <f>'１４'!A12</f>
        <v>　（八上保育所）</v>
      </c>
      <c r="B12" s="22">
        <f>'１４'!B12</f>
        <v>288</v>
      </c>
      <c r="C12" s="23">
        <f>'１４'!C12</f>
        <v>327</v>
      </c>
      <c r="D12" s="24">
        <f>B12+C12</f>
        <v>615</v>
      </c>
      <c r="E12" s="25">
        <v>131</v>
      </c>
      <c r="F12" s="23">
        <v>141</v>
      </c>
      <c r="G12" s="24">
        <f>E12+F12</f>
        <v>272</v>
      </c>
      <c r="H12" s="11"/>
    </row>
    <row r="13" spans="1:8" ht="13.5" customHeight="1">
      <c r="A13" s="49" t="str">
        <f>'１４'!A13</f>
        <v>  八東町第10投票区</v>
      </c>
      <c r="B13" s="59"/>
      <c r="C13" s="32"/>
      <c r="D13" s="28"/>
      <c r="E13" s="29"/>
      <c r="F13" s="27"/>
      <c r="G13" s="60"/>
      <c r="H13" s="11"/>
    </row>
    <row r="14" spans="1:8" ht="13.5" customHeight="1">
      <c r="A14" s="58" t="str">
        <f>'１４'!A14</f>
        <v>  （北山公民館）</v>
      </c>
      <c r="B14" s="22">
        <f>'１４'!B14</f>
        <v>394</v>
      </c>
      <c r="C14" s="23">
        <f>'１４'!C14</f>
        <v>427</v>
      </c>
      <c r="D14" s="24">
        <f>B14+C14</f>
        <v>821</v>
      </c>
      <c r="E14" s="25">
        <v>162</v>
      </c>
      <c r="F14" s="23">
        <v>188</v>
      </c>
      <c r="G14" s="24">
        <f>E14+F14</f>
        <v>350</v>
      </c>
      <c r="H14" s="11"/>
    </row>
    <row r="15" spans="1:8" ht="13.5" customHeight="1">
      <c r="A15" s="49" t="str">
        <f>'１４'!A15</f>
        <v>  鹿野町第1投票区</v>
      </c>
      <c r="B15" s="59"/>
      <c r="C15" s="32"/>
      <c r="D15" s="28"/>
      <c r="E15" s="29"/>
      <c r="F15" s="27"/>
      <c r="G15" s="60"/>
      <c r="H15" s="11"/>
    </row>
    <row r="16" spans="1:8" ht="13.5" customHeight="1">
      <c r="A16" s="58" t="str">
        <f>'１４'!A16</f>
        <v>  （旧鹿野小学校）</v>
      </c>
      <c r="B16" s="22">
        <f>'１４'!B16</f>
        <v>650</v>
      </c>
      <c r="C16" s="23">
        <f>'１４'!C16</f>
        <v>755</v>
      </c>
      <c r="D16" s="24">
        <f>B16+C16</f>
        <v>1405</v>
      </c>
      <c r="E16" s="25">
        <v>300</v>
      </c>
      <c r="F16" s="23">
        <v>338</v>
      </c>
      <c r="G16" s="24">
        <f>E16+F16</f>
        <v>638</v>
      </c>
      <c r="H16" s="11"/>
    </row>
    <row r="17" spans="1:8" ht="14.25">
      <c r="A17" s="49" t="str">
        <f>'１４'!A17</f>
        <v>  大栄町第17投票区</v>
      </c>
      <c r="B17" s="59"/>
      <c r="C17" s="32"/>
      <c r="D17" s="28"/>
      <c r="E17" s="29"/>
      <c r="F17" s="27"/>
      <c r="G17" s="60"/>
      <c r="H17" s="11"/>
    </row>
    <row r="18" spans="1:8" ht="14.25">
      <c r="A18" s="58" t="str">
        <f>'１４'!A18</f>
        <v>  （大谷公民館）</v>
      </c>
      <c r="B18" s="22">
        <f>'１４'!B18</f>
        <v>385</v>
      </c>
      <c r="C18" s="23">
        <f>'１４'!C18</f>
        <v>437</v>
      </c>
      <c r="D18" s="24">
        <f>B18+C18</f>
        <v>822</v>
      </c>
      <c r="E18" s="25">
        <v>165</v>
      </c>
      <c r="F18" s="23">
        <v>200</v>
      </c>
      <c r="G18" s="24">
        <f>E18+F18</f>
        <v>365</v>
      </c>
      <c r="H18" s="11"/>
    </row>
    <row r="19" spans="1:8" ht="14.25">
      <c r="A19" s="49" t="str">
        <f>'１４'!A19</f>
        <v>  赤碕町第2投票区</v>
      </c>
      <c r="B19" s="59"/>
      <c r="C19" s="32"/>
      <c r="D19" s="28"/>
      <c r="E19" s="29"/>
      <c r="F19" s="27"/>
      <c r="G19" s="60"/>
      <c r="H19" s="11"/>
    </row>
    <row r="20" spans="1:8" ht="14.25">
      <c r="A20" s="58" t="str">
        <f>'１４'!A20</f>
        <v>  （赤碕地区公民館）</v>
      </c>
      <c r="B20" s="22">
        <f>'１４'!B20</f>
        <v>400</v>
      </c>
      <c r="C20" s="23">
        <f>'１４'!C20</f>
        <v>474</v>
      </c>
      <c r="D20" s="24">
        <f>B20+C20</f>
        <v>874</v>
      </c>
      <c r="E20" s="25">
        <v>194</v>
      </c>
      <c r="F20" s="23">
        <v>250</v>
      </c>
      <c r="G20" s="24">
        <f>E20+F20</f>
        <v>444</v>
      </c>
      <c r="H20" s="11"/>
    </row>
    <row r="21" spans="1:8" ht="14.25">
      <c r="A21" s="49" t="str">
        <f>'１４'!A21</f>
        <v>  岸本町第4投票区</v>
      </c>
      <c r="B21" s="59"/>
      <c r="C21" s="32"/>
      <c r="D21" s="28"/>
      <c r="E21" s="29"/>
      <c r="F21" s="27"/>
      <c r="G21" s="60"/>
      <c r="H21" s="11"/>
    </row>
    <row r="22" spans="1:8" ht="14.25">
      <c r="A22" s="58" t="str">
        <f>'１４'!A22</f>
        <v>  （岸本町中央公民館）</v>
      </c>
      <c r="B22" s="22">
        <f>'１４'!B22</f>
        <v>728</v>
      </c>
      <c r="C22" s="23">
        <f>'１４'!C22</f>
        <v>783</v>
      </c>
      <c r="D22" s="24">
        <f>B22+C22</f>
        <v>1511</v>
      </c>
      <c r="E22" s="25">
        <v>298</v>
      </c>
      <c r="F22" s="23">
        <v>347</v>
      </c>
      <c r="G22" s="24">
        <f>E22+F22</f>
        <v>645</v>
      </c>
      <c r="H22" s="11"/>
    </row>
    <row r="23" spans="1:8" ht="14.25">
      <c r="A23" s="49" t="str">
        <f>'１４'!A23</f>
        <v>  名和町第9投票区</v>
      </c>
      <c r="B23" s="59"/>
      <c r="C23" s="32"/>
      <c r="D23" s="28"/>
      <c r="E23" s="29"/>
      <c r="F23" s="27"/>
      <c r="G23" s="60"/>
      <c r="H23" s="11"/>
    </row>
    <row r="24" spans="1:8" ht="14.25">
      <c r="A24" s="58" t="str">
        <f>'１４'!A24</f>
        <v> （名和町漁村センター）</v>
      </c>
      <c r="B24" s="22">
        <f>'１４'!B24</f>
        <v>371</v>
      </c>
      <c r="C24" s="23">
        <f>'１４'!C24</f>
        <v>467</v>
      </c>
      <c r="D24" s="24">
        <f>B24+C24</f>
        <v>838</v>
      </c>
      <c r="E24" s="25">
        <v>169</v>
      </c>
      <c r="F24" s="23">
        <v>179</v>
      </c>
      <c r="G24" s="24">
        <f>E24+F24</f>
        <v>348</v>
      </c>
      <c r="H24" s="11"/>
    </row>
    <row r="25" spans="1:8" ht="14.25">
      <c r="A25" s="50"/>
      <c r="B25" s="30"/>
      <c r="C25" s="28"/>
      <c r="D25" s="28"/>
      <c r="E25" s="34"/>
      <c r="F25" s="28"/>
      <c r="G25" s="60"/>
      <c r="H25" s="11"/>
    </row>
    <row r="26" spans="1:8" ht="14.25">
      <c r="A26" s="58" t="s">
        <v>11</v>
      </c>
      <c r="B26" s="35">
        <f>SUM(B6:B24)</f>
        <v>6475</v>
      </c>
      <c r="C26" s="24">
        <f>SUM(C6:C24)</f>
        <v>7522</v>
      </c>
      <c r="D26" s="24">
        <f>SUM(B26:C26)</f>
        <v>13997</v>
      </c>
      <c r="E26" s="36">
        <f>SUM(E6:E24)</f>
        <v>2622</v>
      </c>
      <c r="F26" s="24">
        <f>SUM(F6:F24)</f>
        <v>3008</v>
      </c>
      <c r="G26" s="24">
        <f>E26+F26</f>
        <v>5630</v>
      </c>
      <c r="H26" s="11"/>
    </row>
    <row r="27" spans="1:8" ht="14.25">
      <c r="A27" s="53"/>
      <c r="B27" s="37"/>
      <c r="C27" s="38"/>
      <c r="D27" s="38"/>
      <c r="E27" s="39"/>
      <c r="F27" s="38"/>
      <c r="G27" s="38"/>
      <c r="H27" s="11"/>
    </row>
    <row r="28" spans="1:8" ht="14.25">
      <c r="A28" s="50"/>
      <c r="B28" s="30"/>
      <c r="C28" s="28"/>
      <c r="D28" s="28"/>
      <c r="E28" s="34"/>
      <c r="F28" s="28"/>
      <c r="G28" s="28"/>
      <c r="H28" s="11"/>
    </row>
    <row r="29" spans="1:8" ht="14.25">
      <c r="A29" s="58" t="s">
        <v>62</v>
      </c>
      <c r="B29" s="40"/>
      <c r="C29" s="41"/>
      <c r="D29" s="41"/>
      <c r="E29" s="42">
        <f>ROUND(E26/'推定率'!$B$26*100,2)</f>
        <v>40.49</v>
      </c>
      <c r="F29" s="43">
        <f>ROUND(F26/'推定率'!$C$26*100,2)</f>
        <v>39.99</v>
      </c>
      <c r="G29" s="43">
        <f>ROUND(+G32/'推定率'!$D$32*100,2)</f>
        <v>40.23</v>
      </c>
      <c r="H29" s="11"/>
    </row>
    <row r="30" spans="1:8" ht="14.25">
      <c r="A30" s="53"/>
      <c r="B30" s="37"/>
      <c r="C30" s="38"/>
      <c r="D30" s="38"/>
      <c r="E30" s="39"/>
      <c r="F30" s="38"/>
      <c r="G30" s="38"/>
      <c r="H30" s="11"/>
    </row>
    <row r="31" spans="1:8" ht="14.25">
      <c r="A31" s="50"/>
      <c r="B31" s="44" t="s">
        <v>21</v>
      </c>
      <c r="C31" s="45"/>
      <c r="D31" s="45"/>
      <c r="E31" s="34"/>
      <c r="F31" s="28"/>
      <c r="G31" s="28"/>
      <c r="H31" s="11"/>
    </row>
    <row r="32" spans="1:8" ht="14.25">
      <c r="A32" s="61" t="s">
        <v>12</v>
      </c>
      <c r="B32" s="35">
        <f>'推定率'!B32</f>
        <v>232087</v>
      </c>
      <c r="C32" s="24">
        <f>'推定率'!C32</f>
        <v>260360</v>
      </c>
      <c r="D32" s="24">
        <f>B32+C32</f>
        <v>492447</v>
      </c>
      <c r="E32" s="36">
        <f>ROUND(+'推定率'!$B$32*E29/100,0)</f>
        <v>93972</v>
      </c>
      <c r="F32" s="24">
        <f>ROUND(+'推定率'!$C$32*F29/100,0)</f>
        <v>104118</v>
      </c>
      <c r="G32" s="24">
        <f>E32+F32</f>
        <v>198090</v>
      </c>
      <c r="H32" s="11"/>
    </row>
    <row r="33" spans="1:8" ht="14.25">
      <c r="A33" s="53"/>
      <c r="B33" s="37"/>
      <c r="C33" s="38"/>
      <c r="D33" s="38"/>
      <c r="E33" s="39"/>
      <c r="F33" s="38"/>
      <c r="G33" s="38"/>
      <c r="H33" s="11"/>
    </row>
    <row r="34" spans="1:7" ht="14.25">
      <c r="A34" s="8"/>
      <c r="B34" s="8"/>
      <c r="C34" s="8"/>
      <c r="D34" s="8"/>
      <c r="E34" s="8"/>
      <c r="F34" s="8"/>
      <c r="G34" s="47"/>
    </row>
    <row r="36" spans="1:8" ht="14.25">
      <c r="A36" s="49" t="s">
        <v>57</v>
      </c>
      <c r="B36" s="50"/>
      <c r="C36" s="50"/>
      <c r="D36" s="50"/>
      <c r="E36" s="51">
        <f>'推定率'!Z38</f>
        <v>43.28</v>
      </c>
      <c r="F36" s="51">
        <f>'推定率'!AA38</f>
        <v>42.13</v>
      </c>
      <c r="G36" s="51">
        <f>'推定率'!AB38</f>
        <v>42.67</v>
      </c>
      <c r="H36" s="53"/>
    </row>
    <row r="37" spans="1:8" ht="14.25">
      <c r="A37" s="49" t="s">
        <v>13</v>
      </c>
      <c r="B37" s="50"/>
      <c r="C37" s="50"/>
      <c r="D37" s="50"/>
      <c r="E37" s="51">
        <f>'推定率'!Z39</f>
        <v>48.81</v>
      </c>
      <c r="F37" s="51">
        <f>'推定率'!AA39</f>
        <v>49.2</v>
      </c>
      <c r="G37" s="51">
        <f>'推定率'!AB39</f>
        <v>49.02</v>
      </c>
      <c r="H37" s="53"/>
    </row>
    <row r="38" spans="1:8" ht="14.25">
      <c r="A38" s="49" t="s">
        <v>14</v>
      </c>
      <c r="B38" s="50"/>
      <c r="C38" s="50"/>
      <c r="D38" s="50"/>
      <c r="E38" s="51">
        <f>'推定率'!Z40</f>
        <v>53.06</v>
      </c>
      <c r="F38" s="51">
        <f>'推定率'!AA40</f>
        <v>53.26</v>
      </c>
      <c r="G38" s="51">
        <f>'推定率'!AB40</f>
        <v>53.17</v>
      </c>
      <c r="H38" s="53"/>
    </row>
    <row r="39" spans="1:8" ht="14.25">
      <c r="A39" s="49" t="s">
        <v>15</v>
      </c>
      <c r="B39" s="50"/>
      <c r="C39" s="50"/>
      <c r="D39" s="50"/>
      <c r="E39" s="51">
        <f>'推定率'!Z41</f>
        <v>50.94</v>
      </c>
      <c r="F39" s="51">
        <f>'推定率'!AA41</f>
        <v>50.78</v>
      </c>
      <c r="G39" s="51">
        <f>'推定率'!AB41</f>
        <v>50.85</v>
      </c>
      <c r="H39" s="53"/>
    </row>
    <row r="40" spans="1:8" ht="14.25">
      <c r="A40" s="49" t="s">
        <v>16</v>
      </c>
      <c r="B40" s="50"/>
      <c r="C40" s="50"/>
      <c r="D40" s="50"/>
      <c r="E40" s="51">
        <f>'推定率'!Z42</f>
        <v>61.54</v>
      </c>
      <c r="F40" s="51">
        <f>'推定率'!AA42</f>
        <v>60.84</v>
      </c>
      <c r="G40" s="51">
        <f>'推定率'!AB42</f>
        <v>61.17</v>
      </c>
      <c r="H40" s="53"/>
    </row>
    <row r="41" spans="1:8" ht="14.25">
      <c r="A41" s="49" t="s">
        <v>17</v>
      </c>
      <c r="B41" s="50"/>
      <c r="C41" s="50"/>
      <c r="D41" s="50"/>
      <c r="E41" s="51">
        <f>'推定率'!Z43</f>
        <v>72.24</v>
      </c>
      <c r="F41" s="51">
        <f>'推定率'!AA43</f>
        <v>74.12</v>
      </c>
      <c r="G41" s="51">
        <f>'推定率'!AB43</f>
        <v>73.26</v>
      </c>
      <c r="H41" s="53"/>
    </row>
    <row r="42" spans="1:7" ht="14.25">
      <c r="A42" s="8"/>
      <c r="B42" s="8"/>
      <c r="C42" s="8"/>
      <c r="D42" s="8"/>
      <c r="E42" s="8"/>
      <c r="F42" s="8"/>
      <c r="G42" s="8"/>
    </row>
    <row r="43" ht="14.25">
      <c r="A43" s="2" t="s">
        <v>64</v>
      </c>
    </row>
    <row r="45" ht="14.25">
      <c r="A45" s="2" t="s">
        <v>18</v>
      </c>
    </row>
    <row r="46" spans="1:5" ht="14.25">
      <c r="A46" s="55"/>
      <c r="B46" s="56" t="s">
        <v>22</v>
      </c>
      <c r="C46" s="55"/>
      <c r="D46" s="55"/>
      <c r="E46" s="55"/>
    </row>
    <row r="48" ht="14.25">
      <c r="A48" s="2" t="s">
        <v>19</v>
      </c>
    </row>
    <row r="50" ht="14.25">
      <c r="A50" s="1" t="s">
        <v>66</v>
      </c>
    </row>
    <row r="53" spans="1:7" ht="14.25">
      <c r="A53" s="83"/>
      <c r="B53" s="86" t="s">
        <v>65</v>
      </c>
      <c r="C53" s="113" t="s">
        <v>61</v>
      </c>
      <c r="D53" s="113"/>
      <c r="E53" s="106">
        <f>'推定率'!E34</f>
        <v>15426</v>
      </c>
      <c r="F53" s="106">
        <f>'推定率'!F34</f>
        <v>17612</v>
      </c>
      <c r="G53" s="90">
        <f>SUM(E53:F53)</f>
        <v>33038</v>
      </c>
    </row>
    <row r="54" spans="1:8" ht="14.25">
      <c r="A54" s="83"/>
      <c r="B54" s="83"/>
      <c r="C54" s="114" t="s">
        <v>63</v>
      </c>
      <c r="D54" s="114"/>
      <c r="E54" s="107">
        <f>+E55/B32*100</f>
        <v>47.136634107037445</v>
      </c>
      <c r="F54" s="107">
        <f>+F55/C32*100</f>
        <v>46.75449377784606</v>
      </c>
      <c r="G54" s="107">
        <f>+G55/D32*100</f>
        <v>46.934593976610685</v>
      </c>
      <c r="H54" s="85"/>
    </row>
    <row r="55" spans="1:8" ht="14.25">
      <c r="A55" s="83"/>
      <c r="B55" s="83"/>
      <c r="C55" s="113" t="s">
        <v>67</v>
      </c>
      <c r="D55" s="113"/>
      <c r="E55" s="96">
        <f>+E32+E53</f>
        <v>109398</v>
      </c>
      <c r="F55" s="96">
        <f>+F32+F53</f>
        <v>121730</v>
      </c>
      <c r="G55" s="96">
        <f>+G32+G53</f>
        <v>231128</v>
      </c>
      <c r="H55" s="85"/>
    </row>
  </sheetData>
  <mergeCells count="3">
    <mergeCell ref="C53:D53"/>
    <mergeCell ref="C54:D54"/>
    <mergeCell ref="C55:D55"/>
  </mergeCells>
  <printOptions/>
  <pageMargins left="0.56" right="0.5" top="0.5118055555555555" bottom="0.5" header="0" footer="0"/>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