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10.1.17.158\disk\企画担当\03_とっとり住まいる支援事業\01 交付要綱\R8.4\様式HP用\"/>
    </mc:Choice>
  </mc:AlternateContent>
  <xr:revisionPtr revIDLastSave="0" documentId="13_ncr:1_{A7925FD1-40B9-43BA-B3B6-74A42E2B48F3}" xr6:coauthVersionLast="47" xr6:coauthVersionMax="47" xr10:uidLastSave="{00000000-0000-0000-0000-000000000000}"/>
  <bookViews>
    <workbookView xWindow="29325" yWindow="0" windowWidth="27390" windowHeight="15585" tabRatio="859" xr2:uid="{00000000-000D-0000-FFFF-FFFF00000000}"/>
  </bookViews>
  <sheets>
    <sheet name="【様式第６号】事業報告書兼チェックシート" sheetId="11" r:id="rId1"/>
    <sheet name="【様式第６号】（別紙）補助金併用一覧" sheetId="17" state="hidden" r:id="rId2"/>
    <sheet name="要入力　登録決定状況入力シート" sheetId="16" r:id="rId3"/>
    <sheet name="【規則様式第３号】実績報告書鑑（報告書連動）（住まいる）" sheetId="12" r:id="rId4"/>
    <sheet name="【規則様式第３号】実績報告書鑑（報告書連動） (未来型)" sheetId="19" r:id="rId5"/>
    <sheet name="(県用)住まいる台帳コピー" sheetId="18" r:id="rId6"/>
  </sheets>
  <definedNames>
    <definedName name="_xlnm.Print_Area" localSheetId="4">'【規則様式第３号】実績報告書鑑（報告書連動） (未来型)'!$A$1:$Z$88</definedName>
    <definedName name="_xlnm.Print_Area" localSheetId="3">'【規則様式第３号】実績報告書鑑（報告書連動）（住まいる）'!$A$1:$Z$85</definedName>
    <definedName name="_xlnm.Print_Area" localSheetId="1">'【様式第６号】（別紙）補助金併用一覧'!$A$1:$E$33</definedName>
    <definedName name="_xlnm.Print_Area" localSheetId="0">【様式第６号】事業報告書兼チェックシート!$A$7:$AA$279</definedName>
  </definedNames>
  <calcPr calcId="181029"/>
</workbook>
</file>

<file path=xl/calcChain.xml><?xml version="1.0" encoding="utf-8"?>
<calcChain xmlns="http://schemas.openxmlformats.org/spreadsheetml/2006/main">
  <c r="T277" i="11" l="1"/>
  <c r="T276" i="11"/>
  <c r="T275" i="11"/>
  <c r="P274" i="11"/>
  <c r="P273" i="11"/>
  <c r="O158" i="11"/>
  <c r="AB158" i="11" s="1"/>
  <c r="O157" i="11"/>
  <c r="O156" i="11"/>
  <c r="AB156" i="11" s="1"/>
  <c r="AB157" i="11"/>
  <c r="I92" i="11"/>
  <c r="U77" i="11"/>
  <c r="P77" i="11"/>
  <c r="D77" i="11"/>
  <c r="U76" i="11"/>
  <c r="P76" i="11"/>
  <c r="D76" i="11"/>
  <c r="U75" i="11"/>
  <c r="P75" i="11"/>
  <c r="D75" i="11"/>
  <c r="U74" i="11"/>
  <c r="P74" i="11"/>
  <c r="D74" i="11"/>
  <c r="U73" i="11"/>
  <c r="P73" i="11"/>
  <c r="D73" i="11"/>
  <c r="V54" i="11"/>
  <c r="S54" i="11"/>
  <c r="O54" i="11"/>
  <c r="I53" i="11"/>
  <c r="I50" i="11"/>
  <c r="I49" i="11"/>
  <c r="I48" i="11"/>
  <c r="V44" i="11"/>
  <c r="S44" i="11"/>
  <c r="N44" i="11"/>
  <c r="V43" i="11"/>
  <c r="S43" i="11"/>
  <c r="N43" i="11"/>
  <c r="I42" i="11"/>
  <c r="V41" i="11"/>
  <c r="Q41" i="11"/>
  <c r="L41" i="11"/>
  <c r="V40" i="11"/>
  <c r="I40" i="11"/>
  <c r="V39" i="11"/>
  <c r="V38" i="11"/>
  <c r="I38" i="11"/>
  <c r="S37" i="11"/>
  <c r="I37" i="11"/>
  <c r="Y103" i="11" s="1"/>
  <c r="I36" i="11"/>
  <c r="I35" i="11"/>
  <c r="M34" i="11"/>
  <c r="Y147" i="11"/>
  <c r="EK6" i="18" s="1"/>
  <c r="AB232" i="11"/>
  <c r="Y102" i="11" l="1"/>
  <c r="C256" i="11"/>
  <c r="C250" i="11"/>
  <c r="Y107" i="11" l="1"/>
  <c r="C251" i="11"/>
  <c r="C248" i="11" l="1"/>
  <c r="T232" i="11"/>
  <c r="AJ106" i="11"/>
  <c r="AI106" i="11"/>
  <c r="AJ105" i="11"/>
  <c r="AI105" i="11"/>
  <c r="AI107" i="11" l="1"/>
  <c r="AJ107" i="11"/>
  <c r="DY6" i="18" l="1"/>
  <c r="DV6" i="18"/>
  <c r="DP6" i="18"/>
  <c r="DO6" i="18" s="1"/>
  <c r="DM6" i="18"/>
  <c r="DH6" i="18"/>
  <c r="DC6" i="18"/>
  <c r="DE6" i="18" s="1"/>
  <c r="DJ6" i="18" l="1"/>
  <c r="C264" i="11"/>
  <c r="C268" i="11" l="1"/>
  <c r="H77" i="12" s="1"/>
  <c r="EH6" i="18" l="1"/>
  <c r="EC6" i="18"/>
  <c r="DX6" i="18" l="1"/>
  <c r="F4" i="16" l="1"/>
  <c r="C249" i="11" l="1"/>
  <c r="U100" i="11" l="1"/>
  <c r="DT6" i="18" l="1"/>
  <c r="DL6" i="18"/>
  <c r="Y109" i="11"/>
  <c r="G4" i="16"/>
  <c r="C247" i="11" l="1"/>
  <c r="G5" i="16"/>
  <c r="H6" i="16"/>
  <c r="J6" i="16" s="1"/>
  <c r="G6" i="16"/>
  <c r="T2" i="12"/>
  <c r="Q2" i="12"/>
  <c r="H87" i="19" l="1"/>
  <c r="H64" i="12" l="1"/>
  <c r="FA6" i="18" l="1"/>
  <c r="FA8" i="18" s="1"/>
  <c r="EZ6" i="18"/>
  <c r="AB36" i="11"/>
  <c r="G15" i="16" l="1"/>
  <c r="AB63" i="11"/>
  <c r="AB60" i="11"/>
  <c r="AB58" i="11"/>
  <c r="AA17" i="12"/>
  <c r="AA17" i="19"/>
  <c r="H75" i="19" l="1"/>
  <c r="H56" i="19"/>
  <c r="H55" i="19"/>
  <c r="O12" i="19"/>
  <c r="O11" i="19"/>
  <c r="O10" i="19"/>
  <c r="P9" i="19"/>
  <c r="AA2" i="19"/>
  <c r="W2" i="19"/>
  <c r="T2" i="19"/>
  <c r="Q2" i="19"/>
  <c r="E6" i="18"/>
  <c r="DA8" i="18"/>
  <c r="H61" i="19" l="1"/>
  <c r="H82" i="12" l="1"/>
  <c r="H85" i="19"/>
  <c r="W2" i="12"/>
  <c r="EY6" i="18" l="1"/>
  <c r="D18" i="16"/>
  <c r="Q23" i="19" s="1"/>
  <c r="Q25" i="19" s="1"/>
  <c r="C18" i="16"/>
  <c r="H23" i="19" s="1"/>
  <c r="H25" i="19" s="1"/>
  <c r="C12" i="16"/>
  <c r="F15" i="16"/>
  <c r="DU6" i="18" l="1"/>
  <c r="DU8" i="18" s="1"/>
  <c r="DX8" i="18"/>
  <c r="DL8" i="18"/>
  <c r="DH8" i="18"/>
  <c r="DB6" i="18"/>
  <c r="DB8" i="18" s="1"/>
  <c r="B6" i="18"/>
  <c r="B8" i="18" s="1"/>
  <c r="E8" i="18"/>
  <c r="Q6" i="18"/>
  <c r="R6" i="18"/>
  <c r="R8" i="18" s="1"/>
  <c r="U6" i="18"/>
  <c r="U8" i="18" s="1"/>
  <c r="Z6" i="18"/>
  <c r="Z8" i="18" s="1"/>
  <c r="AC8" i="18"/>
  <c r="AF8" i="18"/>
  <c r="AG8" i="18"/>
  <c r="AK8" i="18"/>
  <c r="AO8" i="18"/>
  <c r="AP8" i="18"/>
  <c r="AQ8" i="18"/>
  <c r="AS8" i="18"/>
  <c r="AT8" i="18"/>
  <c r="BC6" i="18"/>
  <c r="BC8" i="18" s="1"/>
  <c r="BD6" i="18"/>
  <c r="BD8" i="18" s="1"/>
  <c r="BH6" i="18"/>
  <c r="BH8" i="18" s="1"/>
  <c r="BM6" i="18"/>
  <c r="BM8" i="18" s="1"/>
  <c r="BS6" i="18"/>
  <c r="BS8" i="18" s="1"/>
  <c r="CH8" i="18"/>
  <c r="CK8" i="18"/>
  <c r="D8" i="18"/>
  <c r="G8" i="18"/>
  <c r="K8" i="18"/>
  <c r="O8" i="18"/>
  <c r="P8" i="18"/>
  <c r="S8" i="18"/>
  <c r="V8" i="18"/>
  <c r="AJ8" i="18"/>
  <c r="AN8" i="18"/>
  <c r="AR8" i="18"/>
  <c r="AW8" i="18"/>
  <c r="AX8" i="18"/>
  <c r="AZ8" i="18"/>
  <c r="BA8" i="18"/>
  <c r="BB8" i="18"/>
  <c r="BE8" i="18"/>
  <c r="BF8" i="18"/>
  <c r="BI8" i="18"/>
  <c r="BJ8" i="18"/>
  <c r="BK8" i="18"/>
  <c r="BN8" i="18"/>
  <c r="BO8" i="18"/>
  <c r="BP8" i="18"/>
  <c r="BR8" i="18"/>
  <c r="CJ8" i="18"/>
  <c r="CL8" i="18"/>
  <c r="CU8" i="18"/>
  <c r="GE8" i="18"/>
  <c r="GD8" i="18"/>
  <c r="GA8" i="18"/>
  <c r="FZ8" i="18"/>
  <c r="FY8" i="18"/>
  <c r="FU8" i="18"/>
  <c r="FT8" i="18"/>
  <c r="FS8" i="18"/>
  <c r="FO8" i="18"/>
  <c r="FN8" i="18"/>
  <c r="FJ8" i="18"/>
  <c r="FI8" i="18"/>
  <c r="FH8" i="18"/>
  <c r="FG8" i="18"/>
  <c r="FF8" i="18"/>
  <c r="FC8" i="18"/>
  <c r="FB8" i="18"/>
  <c r="EZ8" i="18"/>
  <c r="EY8" i="18"/>
  <c r="DZ8" i="18"/>
  <c r="DR8" i="18"/>
  <c r="DI8" i="18"/>
  <c r="DD8" i="18"/>
  <c r="GF8" i="18"/>
  <c r="FX8" i="18"/>
  <c r="FR8" i="18"/>
  <c r="FM8" i="18"/>
  <c r="C267" i="11"/>
  <c r="C266" i="11"/>
  <c r="DQ6" i="18" l="1"/>
  <c r="DN6" i="18"/>
  <c r="EA6" i="18"/>
  <c r="EA8" i="18" s="1"/>
  <c r="DW6" i="18"/>
  <c r="DW8" i="18" s="1"/>
  <c r="DF6" i="18"/>
  <c r="DF8" i="18" s="1"/>
  <c r="H80" i="12"/>
  <c r="H83" i="19"/>
  <c r="H81" i="12"/>
  <c r="H84" i="19"/>
  <c r="DY8" i="18"/>
  <c r="DV8" i="18"/>
  <c r="DK6" i="18"/>
  <c r="AD6" i="18"/>
  <c r="AA6" i="18" s="1"/>
  <c r="AA8" i="18" s="1"/>
  <c r="DC8" i="18"/>
  <c r="DM8" i="18"/>
  <c r="BL6" i="18"/>
  <c r="BL8" i="18" s="1"/>
  <c r="BG6" i="18"/>
  <c r="BG8" i="18" s="1"/>
  <c r="DG6" i="18"/>
  <c r="DG8" i="18" s="1"/>
  <c r="BQ6" i="18"/>
  <c r="BQ8" i="18" s="1"/>
  <c r="AB6" i="18"/>
  <c r="AB8" i="18" s="1"/>
  <c r="X6" i="18"/>
  <c r="X8" i="18" s="1"/>
  <c r="T6" i="18"/>
  <c r="FV8" i="18"/>
  <c r="AU6" i="18"/>
  <c r="AI6" i="18"/>
  <c r="AI8" i="18" s="1"/>
  <c r="AE6" i="18"/>
  <c r="AE8" i="18" s="1"/>
  <c r="W6" i="18"/>
  <c r="W8" i="18" s="1"/>
  <c r="Y8" i="18"/>
  <c r="Q8" i="18"/>
  <c r="FP8" i="18"/>
  <c r="GG8" i="18"/>
  <c r="DE8" i="18"/>
  <c r="FL8" i="18"/>
  <c r="GB8" i="18"/>
  <c r="FK8" i="18"/>
  <c r="AD8" i="18" l="1"/>
  <c r="DS6" i="18"/>
  <c r="DS8" i="18" s="1"/>
  <c r="EB6" i="18"/>
  <c r="DJ8" i="18"/>
  <c r="AH6" i="18"/>
  <c r="AH8" i="18" s="1"/>
  <c r="DT8" i="18"/>
  <c r="T8" i="18"/>
  <c r="AM6" i="18"/>
  <c r="AM8" i="18" s="1"/>
  <c r="AV6" i="18"/>
  <c r="AV8" i="18" s="1"/>
  <c r="AU8" i="18"/>
  <c r="AL6" i="18"/>
  <c r="AL8" i="18" s="1"/>
  <c r="FQ8" i="18"/>
  <c r="GC8" i="18"/>
  <c r="FW8" i="18"/>
  <c r="EB8" i="18" l="1"/>
  <c r="EC8" i="18"/>
  <c r="AY6" i="18"/>
  <c r="DK8" i="18"/>
  <c r="CG6" i="18" l="1"/>
  <c r="CG8" i="18" s="1"/>
  <c r="AY8" i="18"/>
  <c r="G18" i="16" l="1"/>
  <c r="H24" i="19" s="1"/>
  <c r="H15" i="16"/>
  <c r="D12" i="16"/>
  <c r="GL6" i="18" s="1"/>
  <c r="GL8" i="18" l="1"/>
  <c r="J15" i="16"/>
  <c r="H18" i="16"/>
  <c r="Q24" i="19" s="1"/>
  <c r="C243" i="11"/>
  <c r="C242" i="11"/>
  <c r="AB54" i="11"/>
  <c r="D86" i="11"/>
  <c r="H68" i="12" l="1"/>
  <c r="H66" i="19"/>
  <c r="H55" i="12"/>
  <c r="H54" i="19"/>
  <c r="H53" i="19"/>
  <c r="E55" i="11" l="1"/>
  <c r="D8" i="17" l="1"/>
  <c r="D7" i="17"/>
  <c r="H56" i="12" l="1"/>
  <c r="H57" i="12"/>
  <c r="O12" i="12"/>
  <c r="O11" i="12"/>
  <c r="O10" i="12"/>
  <c r="P9" i="12"/>
  <c r="AA2" i="12"/>
  <c r="Q23" i="12" l="1"/>
  <c r="F5" i="16"/>
  <c r="F6" i="16"/>
  <c r="F7" i="16"/>
  <c r="F8" i="16"/>
  <c r="F9" i="16"/>
  <c r="F3" i="16"/>
  <c r="H23" i="12"/>
  <c r="C265" i="11"/>
  <c r="H78" i="12" s="1"/>
  <c r="C262" i="11"/>
  <c r="C260" i="11"/>
  <c r="H70" i="19" s="1"/>
  <c r="H62" i="12"/>
  <c r="H86" i="19" l="1"/>
  <c r="H63" i="12"/>
  <c r="H74" i="12"/>
  <c r="H72" i="19"/>
  <c r="H62" i="19"/>
  <c r="H79" i="12"/>
  <c r="H76" i="19"/>
  <c r="AB260" i="11"/>
  <c r="H72" i="12"/>
  <c r="C263" i="11"/>
  <c r="C261" i="11"/>
  <c r="H71" i="19" s="1"/>
  <c r="C259" i="11"/>
  <c r="C258" i="11"/>
  <c r="C257" i="11"/>
  <c r="H69" i="12" l="1"/>
  <c r="H67" i="19"/>
  <c r="H71" i="12"/>
  <c r="H69" i="19"/>
  <c r="H75" i="12"/>
  <c r="H73" i="19"/>
  <c r="H70" i="12"/>
  <c r="H68" i="19"/>
  <c r="H76" i="12"/>
  <c r="H74" i="19"/>
  <c r="AB261" i="11"/>
  <c r="H73" i="12"/>
  <c r="H61" i="12" l="1"/>
  <c r="H60" i="19"/>
  <c r="C246" i="11"/>
  <c r="H58" i="12" l="1"/>
  <c r="H57" i="19"/>
  <c r="H54" i="12"/>
  <c r="H3" i="16" l="1"/>
  <c r="G3" i="16"/>
  <c r="H5" i="16"/>
  <c r="J5" i="16" s="1"/>
  <c r="H4" i="16"/>
  <c r="J4" i="16" s="1"/>
  <c r="AB273" i="11"/>
  <c r="H60" i="12" l="1"/>
  <c r="H59" i="19"/>
  <c r="H59" i="12"/>
  <c r="H58" i="19"/>
  <c r="J3" i="16"/>
  <c r="AB42" i="11"/>
  <c r="AB190" i="11" l="1"/>
  <c r="AB187" i="11"/>
  <c r="AB189" i="11"/>
  <c r="AB188" i="11"/>
  <c r="B170" i="11" l="1"/>
  <c r="H53" i="12" l="1"/>
  <c r="H52" i="19"/>
  <c r="AB34" i="11"/>
  <c r="AB50" i="11" l="1"/>
  <c r="AB277" i="11" l="1"/>
  <c r="AB276" i="11"/>
  <c r="AB275" i="11"/>
  <c r="AB274" i="11"/>
  <c r="AC184" i="11" l="1"/>
  <c r="F186" i="11" s="1"/>
  <c r="EQ6" i="18" s="1"/>
  <c r="EQ8" i="18" s="1"/>
  <c r="BG34" i="11" l="1"/>
  <c r="B5" i="12" l="1"/>
  <c r="B5" i="19"/>
  <c r="AB44" i="11"/>
  <c r="AB43" i="11"/>
  <c r="AB40" i="11" l="1"/>
  <c r="AB223" i="11" l="1"/>
  <c r="AC217" i="11"/>
  <c r="F219" i="11" s="1"/>
  <c r="EU6" i="18" s="1"/>
  <c r="EU8" i="18" s="1"/>
  <c r="AB212" i="11"/>
  <c r="AC210" i="11"/>
  <c r="AB205" i="11"/>
  <c r="AC200" i="11"/>
  <c r="F202" i="11" s="1"/>
  <c r="ES6" i="18" s="1"/>
  <c r="ES8" i="18" s="1"/>
  <c r="AB195" i="11"/>
  <c r="AC192" i="11"/>
  <c r="F194" i="11" s="1"/>
  <c r="ER6" i="18" s="1"/>
  <c r="ER8" i="18" s="1"/>
  <c r="AB181" i="11"/>
  <c r="AB180" i="11"/>
  <c r="AC177" i="11"/>
  <c r="F179" i="11" s="1"/>
  <c r="EP6" i="18" s="1"/>
  <c r="EP8" i="18" s="1"/>
  <c r="AC172" i="11"/>
  <c r="F174" i="11" s="1"/>
  <c r="EO6" i="18" s="1"/>
  <c r="B96" i="11"/>
  <c r="AB92" i="11"/>
  <c r="AB53" i="11"/>
  <c r="AB49" i="11"/>
  <c r="AB48" i="11"/>
  <c r="Y46" i="11"/>
  <c r="D46" i="11"/>
  <c r="AB41" i="11"/>
  <c r="AB39" i="11"/>
  <c r="AB38" i="11"/>
  <c r="AB37" i="11"/>
  <c r="AB35" i="11"/>
  <c r="AB20" i="11"/>
  <c r="AB19" i="11"/>
  <c r="AB17" i="11"/>
  <c r="AB15" i="11"/>
  <c r="Y110" i="11" l="1"/>
  <c r="EO8" i="18"/>
  <c r="F212" i="11"/>
  <c r="AB96" i="11"/>
  <c r="Y129" i="11" l="1"/>
  <c r="EF6" i="18" s="1"/>
  <c r="EF8" i="18" s="1"/>
  <c r="AB110" i="11"/>
  <c r="EK8" i="18"/>
  <c r="F225" i="11"/>
  <c r="ET6" i="18"/>
  <c r="Y165" i="11"/>
  <c r="T231" i="11" l="1"/>
  <c r="H80" i="19" s="1"/>
  <c r="C253" i="11"/>
  <c r="H63" i="19" s="1"/>
  <c r="AB129" i="11"/>
  <c r="EG6" i="18"/>
  <c r="G8" i="16"/>
  <c r="C254" i="11"/>
  <c r="H64" i="19" s="1"/>
  <c r="EE6" i="18"/>
  <c r="EE8" i="18" s="1"/>
  <c r="H8" i="16"/>
  <c r="J8" i="16" s="1"/>
  <c r="EJ6" i="18"/>
  <c r="EI6" i="18" s="1"/>
  <c r="ET8" i="18"/>
  <c r="EV6" i="18"/>
  <c r="H7" i="16"/>
  <c r="J7" i="16" s="1"/>
  <c r="AB165" i="11"/>
  <c r="G7" i="16"/>
  <c r="AB147" i="11"/>
  <c r="H9" i="16"/>
  <c r="J9" i="16" s="1"/>
  <c r="G9" i="16"/>
  <c r="C255" i="11"/>
  <c r="H82" i="19" l="1"/>
  <c r="H79" i="19"/>
  <c r="K227" i="11"/>
  <c r="H81" i="19"/>
  <c r="H65" i="12"/>
  <c r="EJ8" i="18"/>
  <c r="ED6" i="18"/>
  <c r="EL6" i="18" s="1"/>
  <c r="AB254" i="11"/>
  <c r="H66" i="12"/>
  <c r="G12" i="16"/>
  <c r="H24" i="12" s="1"/>
  <c r="H25" i="12" s="1"/>
  <c r="H12" i="16"/>
  <c r="Q24" i="12" s="1"/>
  <c r="Q25" i="12" s="1"/>
  <c r="AB228" i="11"/>
  <c r="EN6" i="18"/>
  <c r="EN8" i="18" s="1"/>
  <c r="EV8" i="18"/>
  <c r="EW6" i="18"/>
  <c r="H67" i="12"/>
  <c r="H65" i="19"/>
  <c r="EI8" i="18"/>
  <c r="EM6" i="18"/>
  <c r="ED8" i="18" l="1"/>
  <c r="EX6" i="18"/>
  <c r="EX8" i="18" s="1"/>
  <c r="EW8" i="18"/>
  <c r="EG8" i="18"/>
  <c r="EL8" i="18"/>
  <c r="EH8" i="18" l="1"/>
  <c r="FD6" i="18"/>
  <c r="EM8" i="18"/>
  <c r="FE6" i="18" l="1"/>
  <c r="FE8" i="18" s="1"/>
  <c r="GM6" i="18"/>
  <c r="FD8" i="18"/>
  <c r="GM8" i="18" l="1"/>
  <c r="GN6" i="18"/>
  <c r="GN8"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鳥取県庁</author>
  </authors>
  <commentList>
    <comment ref="N18" authorId="0" shapeId="0" xr:uid="{00000000-0006-0000-0000-000001000000}">
      <text>
        <r>
          <rPr>
            <b/>
            <sz val="9"/>
            <color indexed="81"/>
            <rFont val="ＭＳ Ｐゴシック"/>
            <family val="3"/>
            <charset val="128"/>
          </rPr>
          <t>実績報告の場合は転居後の住所としてください。</t>
        </r>
      </text>
    </comment>
    <comment ref="U100" authorId="0" shapeId="0" xr:uid="{00000000-0006-0000-0000-000002000000}">
      <text>
        <r>
          <rPr>
            <b/>
            <sz val="9"/>
            <color indexed="81"/>
            <rFont val="ＭＳ Ｐゴシック"/>
            <family val="3"/>
            <charset val="128"/>
          </rPr>
          <t>併用住宅を選択すると、ここに入力欄が表示されます。</t>
        </r>
      </text>
    </comment>
    <comment ref="J273" authorId="0" shapeId="0" xr:uid="{00000000-0006-0000-0000-000003000000}">
      <text>
        <r>
          <rPr>
            <b/>
            <sz val="9"/>
            <color indexed="81"/>
            <rFont val="ＭＳ Ｐゴシック"/>
            <family val="3"/>
            <charset val="128"/>
          </rPr>
          <t>工事監理者が不要な場合は、工事施工者氏名を選択してください。</t>
        </r>
      </text>
    </comment>
  </commentList>
</comments>
</file>

<file path=xl/sharedStrings.xml><?xml version="1.0" encoding="utf-8"?>
<sst xmlns="http://schemas.openxmlformats.org/spreadsheetml/2006/main" count="810" uniqueCount="516">
  <si>
    <t>万円</t>
    <rPh sb="0" eb="2">
      <t>マンエン</t>
    </rPh>
    <phoneticPr fontId="1"/>
  </si>
  <si>
    <t>建設地</t>
    <rPh sb="0" eb="3">
      <t>ケンセツチ</t>
    </rPh>
    <phoneticPr fontId="1"/>
  </si>
  <si>
    <t>工期</t>
    <rPh sb="0" eb="2">
      <t>コウキ</t>
    </rPh>
    <phoneticPr fontId="1"/>
  </si>
  <si>
    <t>事業者名</t>
    <rPh sb="0" eb="3">
      <t>ジギョウシャ</t>
    </rPh>
    <rPh sb="3" eb="4">
      <t>メイ</t>
    </rPh>
    <phoneticPr fontId="1"/>
  </si>
  <si>
    <t>所在地</t>
    <rPh sb="0" eb="3">
      <t>ショザイチ</t>
    </rPh>
    <phoneticPr fontId="1"/>
  </si>
  <si>
    <t>所管団体</t>
    <rPh sb="0" eb="2">
      <t>ショカン</t>
    </rPh>
    <rPh sb="2" eb="4">
      <t>ダンタイ</t>
    </rPh>
    <phoneticPr fontId="1"/>
  </si>
  <si>
    <t>氏名</t>
    <rPh sb="0" eb="2">
      <t>シメイ</t>
    </rPh>
    <phoneticPr fontId="1"/>
  </si>
  <si>
    <t>日</t>
    <rPh sb="0" eb="1">
      <t>ニチ</t>
    </rPh>
    <phoneticPr fontId="1"/>
  </si>
  <si>
    <t>年</t>
    <rPh sb="0" eb="1">
      <t>ネン</t>
    </rPh>
    <phoneticPr fontId="1"/>
  </si>
  <si>
    <t>電話</t>
    <rPh sb="0" eb="2">
      <t>デンワ</t>
    </rPh>
    <phoneticPr fontId="1"/>
  </si>
  <si>
    <t>〒</t>
    <phoneticPr fontId="1"/>
  </si>
  <si>
    <t>　県が交付する文書は、下記に送付してください。</t>
    <rPh sb="1" eb="2">
      <t>ケン</t>
    </rPh>
    <rPh sb="3" eb="5">
      <t>コウフ</t>
    </rPh>
    <rPh sb="7" eb="9">
      <t>ブンショ</t>
    </rPh>
    <rPh sb="11" eb="13">
      <t>カキ</t>
    </rPh>
    <rPh sb="14" eb="16">
      <t>ソウフ</t>
    </rPh>
    <phoneticPr fontId="1"/>
  </si>
  <si>
    <t>住所</t>
    <rPh sb="0" eb="2">
      <t>ジュウショ</t>
    </rPh>
    <phoneticPr fontId="1"/>
  </si>
  <si>
    <t>申請者</t>
    <rPh sb="0" eb="3">
      <t>シンセイシャ</t>
    </rPh>
    <phoneticPr fontId="1"/>
  </si>
  <si>
    <t>記</t>
    <rPh sb="0" eb="1">
      <t>キ</t>
    </rPh>
    <phoneticPr fontId="1"/>
  </si>
  <si>
    <t>とっとり住まいる支援事業補助金</t>
    <rPh sb="4" eb="5">
      <t>ス</t>
    </rPh>
    <rPh sb="12" eb="15">
      <t>ホジョキン</t>
    </rPh>
    <phoneticPr fontId="1"/>
  </si>
  <si>
    <t>算定基準額</t>
    <rPh sb="0" eb="2">
      <t>サンテイ</t>
    </rPh>
    <rPh sb="2" eb="4">
      <t>キジュン</t>
    </rPh>
    <rPh sb="4" eb="5">
      <t>ガク</t>
    </rPh>
    <phoneticPr fontId="1"/>
  </si>
  <si>
    <t>円</t>
    <rPh sb="0" eb="1">
      <t>エン</t>
    </rPh>
    <phoneticPr fontId="1"/>
  </si>
  <si>
    <t>担当者</t>
    <rPh sb="0" eb="3">
      <t>タントウシャ</t>
    </rPh>
    <phoneticPr fontId="1"/>
  </si>
  <si>
    <t>連絡先電話</t>
    <rPh sb="0" eb="3">
      <t>レンラクサキ</t>
    </rPh>
    <rPh sb="3" eb="5">
      <t>デンワ</t>
    </rPh>
    <phoneticPr fontId="1"/>
  </si>
  <si>
    <t>共通事項</t>
    <rPh sb="0" eb="2">
      <t>キョウツウ</t>
    </rPh>
    <rPh sb="2" eb="4">
      <t>ジコウ</t>
    </rPh>
    <phoneticPr fontId="1"/>
  </si>
  <si>
    <t>申請者　</t>
    <rPh sb="0" eb="3">
      <t>シンセイシャ</t>
    </rPh>
    <phoneticPr fontId="1"/>
  </si>
  <si>
    <t>月</t>
    <rPh sb="0" eb="1">
      <t>ツキ</t>
    </rPh>
    <phoneticPr fontId="1"/>
  </si>
  <si>
    <t>連絡先</t>
  </si>
  <si>
    <t>種別</t>
    <rPh sb="0" eb="2">
      <t>シュベツ</t>
    </rPh>
    <phoneticPr fontId="1"/>
  </si>
  <si>
    <t>箇所</t>
    <rPh sb="0" eb="2">
      <t>カショ</t>
    </rPh>
    <phoneticPr fontId="1"/>
  </si>
  <si>
    <t>工法</t>
    <rPh sb="0" eb="2">
      <t>コウホウ</t>
    </rPh>
    <phoneticPr fontId="1"/>
  </si>
  <si>
    <t>浴室：</t>
    <rPh sb="0" eb="2">
      <t>ヨクシツ</t>
    </rPh>
    <phoneticPr fontId="1"/>
  </si>
  <si>
    <t>便所：</t>
    <rPh sb="0" eb="2">
      <t>ベンジョ</t>
    </rPh>
    <phoneticPr fontId="1"/>
  </si>
  <si>
    <t>（例：３ＬＤＫ）</t>
    <rPh sb="1" eb="2">
      <t>レイ</t>
    </rPh>
    <phoneticPr fontId="1"/>
  </si>
  <si>
    <t>間取り等</t>
    <rPh sb="0" eb="2">
      <t>マド</t>
    </rPh>
    <rPh sb="3" eb="4">
      <t>ナド</t>
    </rPh>
    <phoneticPr fontId="1"/>
  </si>
  <si>
    <t>建築確認の要否</t>
    <rPh sb="0" eb="2">
      <t>ケンチク</t>
    </rPh>
    <rPh sb="2" eb="4">
      <t>カクニン</t>
    </rPh>
    <rPh sb="5" eb="7">
      <t>ヨウヒ</t>
    </rPh>
    <phoneticPr fontId="1"/>
  </si>
  <si>
    <t>１　共通事項</t>
    <rPh sb="2" eb="4">
      <t>キョウツウ</t>
    </rPh>
    <rPh sb="4" eb="6">
      <t>ジコウ</t>
    </rPh>
    <phoneticPr fontId="1"/>
  </si>
  <si>
    <t>補助金名</t>
    <rPh sb="0" eb="3">
      <t>ホジョキン</t>
    </rPh>
    <rPh sb="3" eb="4">
      <t>メイ</t>
    </rPh>
    <phoneticPr fontId="1"/>
  </si>
  <si>
    <t>※他の補助金を利用する場合に、記入してください。</t>
    <rPh sb="1" eb="2">
      <t>ホカ</t>
    </rPh>
    <rPh sb="3" eb="6">
      <t>ホジョキン</t>
    </rPh>
    <rPh sb="7" eb="9">
      <t>リヨウ</t>
    </rPh>
    <rPh sb="11" eb="13">
      <t>バアイ</t>
    </rPh>
    <rPh sb="15" eb="17">
      <t>キニュウ</t>
    </rPh>
    <phoneticPr fontId="1"/>
  </si>
  <si>
    <t>※複数ある場合は、すべて記入してください</t>
    <rPh sb="1" eb="3">
      <t>フクスウ</t>
    </rPh>
    <rPh sb="5" eb="7">
      <t>バアイ</t>
    </rPh>
    <rPh sb="12" eb="14">
      <t>キニュウ</t>
    </rPh>
    <phoneticPr fontId="1"/>
  </si>
  <si>
    <t>２　県産材の使用</t>
    <rPh sb="2" eb="4">
      <t>ケンサン</t>
    </rPh>
    <rPh sb="4" eb="5">
      <t>ザイ</t>
    </rPh>
    <rPh sb="6" eb="8">
      <t>シヨウ</t>
    </rPh>
    <phoneticPr fontId="1"/>
  </si>
  <si>
    <t>例</t>
    <rPh sb="0" eb="1">
      <t>レイ</t>
    </rPh>
    <phoneticPr fontId="1"/>
  </si>
  <si>
    <t>連絡先</t>
    <rPh sb="0" eb="3">
      <t>レンラクサキ</t>
    </rPh>
    <phoneticPr fontId="1"/>
  </si>
  <si>
    <t>申請者　住所：</t>
    <rPh sb="0" eb="3">
      <t>シンセイシャ</t>
    </rPh>
    <rPh sb="4" eb="6">
      <t>ジュウショ</t>
    </rPh>
    <phoneticPr fontId="1"/>
  </si>
  <si>
    <t>氏名：</t>
    <rPh sb="0" eb="2">
      <t>シメイ</t>
    </rPh>
    <phoneticPr fontId="1"/>
  </si>
  <si>
    <t>各項目をよくお読みいただき、該当する項目の□に✔を記入してください。</t>
    <rPh sb="0" eb="3">
      <t>カクコウモク</t>
    </rPh>
    <rPh sb="7" eb="8">
      <t>ヨ</t>
    </rPh>
    <rPh sb="14" eb="16">
      <t>ガイトウ</t>
    </rPh>
    <rPh sb="18" eb="20">
      <t>コウモク</t>
    </rPh>
    <rPh sb="25" eb="27">
      <t>キニュウ</t>
    </rPh>
    <phoneticPr fontId="1"/>
  </si>
  <si>
    <t>＜記入方法＞</t>
    <rPh sb="1" eb="3">
      <t>キニュウ</t>
    </rPh>
    <rPh sb="3" eb="5">
      <t>ホウホウ</t>
    </rPh>
    <phoneticPr fontId="1"/>
  </si>
  <si>
    <t>併用する補助金の内容によっては、とっとり住まいる支援事業補助金の全部または一部が受けられないことがあります。</t>
    <rPh sb="0" eb="2">
      <t>ヘイヨウ</t>
    </rPh>
    <rPh sb="4" eb="7">
      <t>ホジョキン</t>
    </rPh>
    <rPh sb="8" eb="10">
      <t>ナイヨウ</t>
    </rPh>
    <rPh sb="20" eb="21">
      <t>ス</t>
    </rPh>
    <rPh sb="24" eb="28">
      <t>シエンジギョウ</t>
    </rPh>
    <rPh sb="28" eb="31">
      <t>ホジョキン</t>
    </rPh>
    <rPh sb="32" eb="34">
      <t>ゼンブ</t>
    </rPh>
    <rPh sb="37" eb="39">
      <t>イチブ</t>
    </rPh>
    <rPh sb="40" eb="41">
      <t>ウ</t>
    </rPh>
    <phoneticPr fontId="1"/>
  </si>
  <si>
    <t>＜注意事項＞</t>
    <rPh sb="1" eb="3">
      <t>チュウイ</t>
    </rPh>
    <rPh sb="3" eb="5">
      <t>ジコウ</t>
    </rPh>
    <phoneticPr fontId="1"/>
  </si>
  <si>
    <t>併用できない補助金を利用していることが判明した場合、とっとり住まいる支援事業補助金の交付決定をを取り消すことがあります。既にとっとり住まいる支援事業補助金を支給済みの場合は、補助金の全部または一部の返還を求めることがあります。</t>
    <rPh sb="0" eb="2">
      <t>ヘイヨウ</t>
    </rPh>
    <rPh sb="6" eb="9">
      <t>ホジョキン</t>
    </rPh>
    <rPh sb="10" eb="12">
      <t>リヨウ</t>
    </rPh>
    <rPh sb="19" eb="21">
      <t>ハンメイ</t>
    </rPh>
    <rPh sb="23" eb="25">
      <t>バアイ</t>
    </rPh>
    <rPh sb="30" eb="31">
      <t>ス</t>
    </rPh>
    <rPh sb="34" eb="41">
      <t>シエンジギョウホジョキン</t>
    </rPh>
    <rPh sb="42" eb="44">
      <t>コウフ</t>
    </rPh>
    <rPh sb="44" eb="46">
      <t>ケッテイ</t>
    </rPh>
    <rPh sb="48" eb="49">
      <t>ト</t>
    </rPh>
    <rPh sb="50" eb="51">
      <t>ケ</t>
    </rPh>
    <rPh sb="60" eb="61">
      <t>スデ</t>
    </rPh>
    <rPh sb="66" eb="67">
      <t>ス</t>
    </rPh>
    <rPh sb="70" eb="77">
      <t>シエンジギョウホジョキン</t>
    </rPh>
    <rPh sb="78" eb="80">
      <t>シキュウ</t>
    </rPh>
    <rPh sb="80" eb="81">
      <t>ズ</t>
    </rPh>
    <rPh sb="83" eb="85">
      <t>バアイ</t>
    </rPh>
    <rPh sb="87" eb="90">
      <t>ホジョキン</t>
    </rPh>
    <rPh sb="91" eb="93">
      <t>ゼンブ</t>
    </rPh>
    <rPh sb="96" eb="98">
      <t>イチブ</t>
    </rPh>
    <rPh sb="99" eb="101">
      <t>ヘンカン</t>
    </rPh>
    <rPh sb="102" eb="103">
      <t>モト</t>
    </rPh>
    <phoneticPr fontId="1"/>
  </si>
  <si>
    <t>＜留意点＞</t>
    <rPh sb="1" eb="4">
      <t>リュウイテン</t>
    </rPh>
    <phoneticPr fontId="1"/>
  </si>
  <si>
    <t>交付申請の時点で婚姻していない場合は対象外です。</t>
    <rPh sb="0" eb="2">
      <t>コウフ</t>
    </rPh>
    <rPh sb="2" eb="4">
      <t>シンセイ</t>
    </rPh>
    <rPh sb="5" eb="7">
      <t>ジテン</t>
    </rPh>
    <rPh sb="8" eb="10">
      <t>コンイン</t>
    </rPh>
    <rPh sb="15" eb="17">
      <t>バアイ</t>
    </rPh>
    <rPh sb="18" eb="21">
      <t>タイショウガイ</t>
    </rPh>
    <phoneticPr fontId="1"/>
  </si>
  <si>
    <t>使用量</t>
    <rPh sb="0" eb="2">
      <t>シヨウ</t>
    </rPh>
    <rPh sb="2" eb="3">
      <t>リョウ</t>
    </rPh>
    <phoneticPr fontId="1"/>
  </si>
  <si>
    <t>区分</t>
    <rPh sb="0" eb="2">
      <t>クブン</t>
    </rPh>
    <phoneticPr fontId="1"/>
  </si>
  <si>
    <t>交付申請の時点で子が生まれていない場合は対象外です。</t>
    <rPh sb="0" eb="4">
      <t>コウフシンセイ</t>
    </rPh>
    <rPh sb="5" eb="7">
      <t>ジテン</t>
    </rPh>
    <rPh sb="8" eb="9">
      <t>コ</t>
    </rPh>
    <rPh sb="10" eb="11">
      <t>ウ</t>
    </rPh>
    <rPh sb="17" eb="19">
      <t>バアイ</t>
    </rPh>
    <rPh sb="20" eb="23">
      <t>タイショウガイ</t>
    </rPh>
    <phoneticPr fontId="1"/>
  </si>
  <si>
    <t>① 18歳に達して以後の最初の3月31日まで</t>
    <rPh sb="4" eb="5">
      <t>サイ</t>
    </rPh>
    <rPh sb="6" eb="7">
      <t>タッ</t>
    </rPh>
    <rPh sb="9" eb="11">
      <t>イゴ</t>
    </rPh>
    <rPh sb="12" eb="14">
      <t>サイショ</t>
    </rPh>
    <rPh sb="16" eb="17">
      <t>ガツ</t>
    </rPh>
    <rPh sb="19" eb="20">
      <t>ニチ</t>
    </rPh>
    <phoneticPr fontId="1"/>
  </si>
  <si>
    <t>　にある子を養育している世帯</t>
    <rPh sb="4" eb="5">
      <t>コ</t>
    </rPh>
    <rPh sb="6" eb="8">
      <t>ヨウイク</t>
    </rPh>
    <rPh sb="12" eb="14">
      <t>セタイ</t>
    </rPh>
    <phoneticPr fontId="1"/>
  </si>
  <si>
    <t>② 婚姻後10年以内の世帯</t>
    <rPh sb="2" eb="4">
      <t>コンイン</t>
    </rPh>
    <rPh sb="4" eb="5">
      <t>ゴ</t>
    </rPh>
    <rPh sb="7" eb="8">
      <t>ネン</t>
    </rPh>
    <rPh sb="8" eb="10">
      <t>イナイ</t>
    </rPh>
    <rPh sb="11" eb="13">
      <t>セタイ</t>
    </rPh>
    <phoneticPr fontId="1"/>
  </si>
  <si>
    <t>次の①②のどちらかに該当すること。</t>
    <phoneticPr fontId="1"/>
  </si>
  <si>
    <t>箇所</t>
    <rPh sb="0" eb="2">
      <t>カショ</t>
    </rPh>
    <phoneticPr fontId="1"/>
  </si>
  <si>
    <t>ささら子下見板、押縁下見板、南京下見板</t>
    <rPh sb="3" eb="4">
      <t>コ</t>
    </rPh>
    <rPh sb="4" eb="7">
      <t>シタミイタ</t>
    </rPh>
    <rPh sb="8" eb="10">
      <t>オシブチ</t>
    </rPh>
    <rPh sb="10" eb="13">
      <t>シタミイタ</t>
    </rPh>
    <rPh sb="14" eb="16">
      <t>ナンキン</t>
    </rPh>
    <rPh sb="16" eb="18">
      <t>シタミ</t>
    </rPh>
    <rPh sb="18" eb="19">
      <t>イタ</t>
    </rPh>
    <phoneticPr fontId="1"/>
  </si>
  <si>
    <t>羽目板張り、ドイツ下見板、縦板張り</t>
    <rPh sb="0" eb="3">
      <t>ハメイタ</t>
    </rPh>
    <rPh sb="3" eb="4">
      <t>バ</t>
    </rPh>
    <rPh sb="9" eb="11">
      <t>シタミ</t>
    </rPh>
    <rPh sb="11" eb="12">
      <t>イタ</t>
    </rPh>
    <rPh sb="13" eb="14">
      <t>タテ</t>
    </rPh>
    <rPh sb="14" eb="15">
      <t>イタ</t>
    </rPh>
    <rPh sb="15" eb="16">
      <t>バ</t>
    </rPh>
    <phoneticPr fontId="1"/>
  </si>
  <si>
    <t>①手刻み加工</t>
    <rPh sb="1" eb="2">
      <t>テ</t>
    </rPh>
    <rPh sb="2" eb="3">
      <t>キザ</t>
    </rPh>
    <rPh sb="4" eb="6">
      <t>カコウ</t>
    </rPh>
    <phoneticPr fontId="1"/>
  </si>
  <si>
    <t>②下見板張り</t>
    <rPh sb="1" eb="3">
      <t>シタミ</t>
    </rPh>
    <rPh sb="3" eb="4">
      <t>イタ</t>
    </rPh>
    <rPh sb="4" eb="5">
      <t>バ</t>
    </rPh>
    <phoneticPr fontId="1"/>
  </si>
  <si>
    <t>③左官仕上げ</t>
    <rPh sb="1" eb="3">
      <t>サカン</t>
    </rPh>
    <rPh sb="3" eb="5">
      <t>シア</t>
    </rPh>
    <phoneticPr fontId="1"/>
  </si>
  <si>
    <t>⑤木製建具</t>
    <rPh sb="1" eb="3">
      <t>モクセイ</t>
    </rPh>
    <rPh sb="3" eb="5">
      <t>タテグ</t>
    </rPh>
    <phoneticPr fontId="1"/>
  </si>
  <si>
    <t>　　補助対象となる工法・・・・・・・・・</t>
    <rPh sb="2" eb="4">
      <t>ホジョ</t>
    </rPh>
    <rPh sb="4" eb="6">
      <t>タイショウ</t>
    </rPh>
    <rPh sb="9" eb="11">
      <t>コウホウ</t>
    </rPh>
    <phoneticPr fontId="1"/>
  </si>
  <si>
    <t>　　補助対象とならない工法・・・・・・</t>
    <rPh sb="2" eb="4">
      <t>ホジョ</t>
    </rPh>
    <rPh sb="4" eb="6">
      <t>タイショウ</t>
    </rPh>
    <rPh sb="11" eb="13">
      <t>コウホウ</t>
    </rPh>
    <phoneticPr fontId="1"/>
  </si>
  <si>
    <t>万円です。</t>
    <rPh sb="0" eb="2">
      <t>マンエン</t>
    </rPh>
    <phoneticPr fontId="1"/>
  </si>
  <si>
    <t>←住所・氏名・電話はチェックシートから引用します</t>
    <rPh sb="1" eb="3">
      <t>ジュウショ</t>
    </rPh>
    <rPh sb="4" eb="6">
      <t>シメイ</t>
    </rPh>
    <rPh sb="7" eb="9">
      <t>デンワ</t>
    </rPh>
    <rPh sb="19" eb="21">
      <t>インヨウ</t>
    </rPh>
    <phoneticPr fontId="1"/>
  </si>
  <si>
    <t>←添付書類はチェックシートに連動して表示します。</t>
    <rPh sb="1" eb="3">
      <t>テンプ</t>
    </rPh>
    <rPh sb="3" eb="5">
      <t>ショルイ</t>
    </rPh>
    <rPh sb="14" eb="16">
      <t>レンドウ</t>
    </rPh>
    <rPh sb="18" eb="20">
      <t>ヒョウジ</t>
    </rPh>
    <phoneticPr fontId="1"/>
  </si>
  <si>
    <t>入力すると色が消えます。</t>
    <rPh sb="0" eb="2">
      <t>ニュウリョク</t>
    </rPh>
    <rPh sb="5" eb="6">
      <t>イロ</t>
    </rPh>
    <rPh sb="7" eb="8">
      <t>キ</t>
    </rPh>
    <phoneticPr fontId="1"/>
  </si>
  <si>
    <t>県産材使用に関する補助金額　計：</t>
    <rPh sb="0" eb="2">
      <t>ケンサン</t>
    </rPh>
    <rPh sb="2" eb="3">
      <t>ザイ</t>
    </rPh>
    <rPh sb="3" eb="5">
      <t>シヨウ</t>
    </rPh>
    <rPh sb="6" eb="7">
      <t>カン</t>
    </rPh>
    <rPh sb="9" eb="11">
      <t>ホジョ</t>
    </rPh>
    <rPh sb="11" eb="13">
      <t>キンガク</t>
    </rPh>
    <rPh sb="14" eb="15">
      <t>ケイ</t>
    </rPh>
    <phoneticPr fontId="1"/>
  </si>
  <si>
    <t>【次ページに続く】</t>
    <rPh sb="1" eb="2">
      <t>ジ</t>
    </rPh>
    <rPh sb="6" eb="7">
      <t>ツヅ</t>
    </rPh>
    <phoneticPr fontId="1"/>
  </si>
  <si>
    <t>該当する項目の□に✔を記入してください（リストから選択）</t>
    <rPh sb="0" eb="2">
      <t>ガイトウ</t>
    </rPh>
    <rPh sb="4" eb="6">
      <t>コウモク</t>
    </rPh>
    <rPh sb="11" eb="13">
      <t>キニュウ</t>
    </rPh>
    <rPh sb="25" eb="27">
      <t>センタク</t>
    </rPh>
    <phoneticPr fontId="1"/>
  </si>
  <si>
    <t>併用住宅の場合は右も記入</t>
    <phoneticPr fontId="1"/>
  </si>
  <si>
    <t>住宅部分</t>
    <phoneticPr fontId="1"/>
  </si>
  <si>
    <t>住宅以外</t>
    <phoneticPr fontId="1"/>
  </si>
  <si>
    <t>該当する場合は、該当する項目の□に✔を記入してください（リストから選択）</t>
    <rPh sb="0" eb="2">
      <t>ガイトウ</t>
    </rPh>
    <rPh sb="4" eb="6">
      <t>バアイ</t>
    </rPh>
    <rPh sb="8" eb="10">
      <t>ガイトウ</t>
    </rPh>
    <rPh sb="12" eb="14">
      <t>コウモク</t>
    </rPh>
    <rPh sb="19" eb="21">
      <t>キニュウ</t>
    </rPh>
    <rPh sb="33" eb="35">
      <t>センタク</t>
    </rPh>
    <phoneticPr fontId="1"/>
  </si>
  <si>
    <t>※①②とも、住民票では申請者と配偶者・子との続柄がわからない場合は、戸籍謄本等の提出をお願いすることがあります。（例：申請者が単身赴任中で別居している場合　など）</t>
    <rPh sb="6" eb="9">
      <t>ジュウミンヒョウ</t>
    </rPh>
    <rPh sb="11" eb="14">
      <t>シンセイシャ</t>
    </rPh>
    <rPh sb="15" eb="18">
      <t>ハイグウシャ</t>
    </rPh>
    <rPh sb="19" eb="20">
      <t>コ</t>
    </rPh>
    <rPh sb="22" eb="24">
      <t>ツヅキガラ</t>
    </rPh>
    <rPh sb="30" eb="32">
      <t>バアイ</t>
    </rPh>
    <rPh sb="34" eb="36">
      <t>コセキ</t>
    </rPh>
    <rPh sb="36" eb="38">
      <t>トウホン</t>
    </rPh>
    <rPh sb="38" eb="39">
      <t>ナド</t>
    </rPh>
    <rPh sb="40" eb="42">
      <t>テイシュツ</t>
    </rPh>
    <rPh sb="44" eb="45">
      <t>ネガ</t>
    </rPh>
    <rPh sb="67" eb="68">
      <t>ナカ</t>
    </rPh>
    <phoneticPr fontId="1"/>
  </si>
  <si>
    <t>※県産材使用量の減少等により、住宅完成後に実際に交付する補助金額が交付決定額を下回ることがあります。</t>
    <rPh sb="1" eb="3">
      <t>ケンサン</t>
    </rPh>
    <rPh sb="3" eb="4">
      <t>ザイ</t>
    </rPh>
    <rPh sb="4" eb="6">
      <t>シヨウ</t>
    </rPh>
    <rPh sb="6" eb="7">
      <t>リョウ</t>
    </rPh>
    <rPh sb="8" eb="10">
      <t>ゲンショウ</t>
    </rPh>
    <rPh sb="10" eb="11">
      <t>トウ</t>
    </rPh>
    <rPh sb="15" eb="17">
      <t>ジュウタク</t>
    </rPh>
    <rPh sb="17" eb="19">
      <t>カンセイ</t>
    </rPh>
    <rPh sb="19" eb="20">
      <t>ゴ</t>
    </rPh>
    <rPh sb="21" eb="23">
      <t>ジッサイ</t>
    </rPh>
    <rPh sb="24" eb="26">
      <t>コウフ</t>
    </rPh>
    <rPh sb="28" eb="30">
      <t>ホジョ</t>
    </rPh>
    <rPh sb="30" eb="32">
      <t>キンガク</t>
    </rPh>
    <rPh sb="33" eb="35">
      <t>コウフ</t>
    </rPh>
    <rPh sb="35" eb="37">
      <t>ケッテイ</t>
    </rPh>
    <rPh sb="37" eb="38">
      <t>ガク</t>
    </rPh>
    <rPh sb="39" eb="41">
      <t>シタマワ</t>
    </rPh>
    <phoneticPr fontId="1"/>
  </si>
  <si>
    <t>　　 新築の区分で補助金申請することができます。</t>
    <phoneticPr fontId="1"/>
  </si>
  <si>
    <t>　　　（浴室はシャワーのみは不可。）</t>
    <rPh sb="4" eb="6">
      <t>ヨクシツ</t>
    </rPh>
    <rPh sb="14" eb="16">
      <t>フカ</t>
    </rPh>
    <phoneticPr fontId="1"/>
  </si>
  <si>
    <t>　※「独立した生活が可能」とは、居住室、台所、浴室、便所が、各１以上あることをいいます。</t>
    <phoneticPr fontId="1"/>
  </si>
  <si>
    <t>　※建築確認上は増改築であっても、増改築部分だけで居住室・台所・浴室・便所が各１以上ある場合は、</t>
    <rPh sb="29" eb="31">
      <t>ダイドコロ</t>
    </rPh>
    <rPh sb="35" eb="37">
      <t>ベンジョ</t>
    </rPh>
    <phoneticPr fontId="1"/>
  </si>
  <si>
    <t>台所：</t>
    <rPh sb="0" eb="2">
      <t>ダイドコロ</t>
    </rPh>
    <phoneticPr fontId="1"/>
  </si>
  <si>
    <t>万円</t>
    <rPh sb="0" eb="2">
      <t>マンエン</t>
    </rPh>
    <phoneticPr fontId="1"/>
  </si>
  <si>
    <t>プレカット工場名</t>
    <rPh sb="5" eb="7">
      <t>コウジョウ</t>
    </rPh>
    <rPh sb="7" eb="8">
      <t>メイ</t>
    </rPh>
    <phoneticPr fontId="1"/>
  </si>
  <si>
    <t>・同居又は近居する直系親族世帯全員の住民票の写し　（補助対象住宅に転居後のもの）</t>
    <rPh sb="1" eb="3">
      <t>ドウキョ</t>
    </rPh>
    <rPh sb="3" eb="4">
      <t>マタ</t>
    </rPh>
    <rPh sb="5" eb="7">
      <t>キンキョ</t>
    </rPh>
    <rPh sb="9" eb="15">
      <t>チョッケイシンゾクセタイ</t>
    </rPh>
    <rPh sb="15" eb="17">
      <t>ゼンイン</t>
    </rPh>
    <rPh sb="18" eb="21">
      <t>ジュウミンヒョウ</t>
    </rPh>
    <rPh sb="22" eb="23">
      <t>ウツ</t>
    </rPh>
    <phoneticPr fontId="1"/>
  </si>
  <si>
    <t>④瓦ぶき</t>
    <rPh sb="1" eb="2">
      <t>カワラ</t>
    </rPh>
    <phoneticPr fontId="1"/>
  </si>
  <si>
    <t>主要な屋根部分を国内で生産された瓦（JIS規格品あるいはJIS同等品）を使用したもの。　（S型瓦や平板瓦を含む。）</t>
    <rPh sb="53" eb="54">
      <t>フク</t>
    </rPh>
    <phoneticPr fontId="1"/>
  </si>
  <si>
    <t>m2</t>
    <phoneticPr fontId="1"/>
  </si>
  <si>
    <t>m2</t>
    <phoneticPr fontId="1"/>
  </si>
  <si>
    <t>４ポイント</t>
    <phoneticPr fontId="1"/>
  </si>
  <si>
    <t>２ポイント</t>
    <phoneticPr fontId="1"/>
  </si>
  <si>
    <t>１～２ポイント</t>
    <phoneticPr fontId="1"/>
  </si>
  <si>
    <t>瓦屋根標準設計・施工ガイドラインに基づき施工したものであること。</t>
    <rPh sb="17" eb="18">
      <t>モト</t>
    </rPh>
    <rPh sb="20" eb="22">
      <t>セコウ</t>
    </rPh>
    <phoneticPr fontId="1"/>
  </si>
  <si>
    <r>
      <t>補助金額　(</t>
    </r>
    <r>
      <rPr>
        <sz val="9"/>
        <color theme="1"/>
        <rFont val="ＭＳ Ｐ明朝"/>
        <family val="1"/>
        <charset val="128"/>
      </rPr>
      <t>自動計算)</t>
    </r>
    <rPh sb="0" eb="2">
      <t>ホジョ</t>
    </rPh>
    <rPh sb="2" eb="4">
      <t>キンガク</t>
    </rPh>
    <rPh sb="6" eb="8">
      <t>ジドウ</t>
    </rPh>
    <rPh sb="8" eb="10">
      <t>ケイサン</t>
    </rPh>
    <phoneticPr fontId="1"/>
  </si>
  <si>
    <r>
      <t>①木材使用材積合計</t>
    </r>
    <r>
      <rPr>
        <sz val="10"/>
        <color theme="1"/>
        <rFont val="ＭＳ Ｐ明朝"/>
        <family val="1"/>
        <charset val="128"/>
      </rPr>
      <t>（</t>
    </r>
    <r>
      <rPr>
        <sz val="10"/>
        <color rgb="FFFF0000"/>
        <rFont val="ＭＳ Ｐ明朝"/>
        <family val="1"/>
        <charset val="128"/>
      </rPr>
      <t>県産材以外の木材を含む</t>
    </r>
    <r>
      <rPr>
        <sz val="10"/>
        <color theme="1"/>
        <rFont val="ＭＳ Ｐ明朝"/>
        <family val="1"/>
        <charset val="128"/>
      </rPr>
      <t>材積）</t>
    </r>
    <rPh sb="1" eb="3">
      <t>モクザイ</t>
    </rPh>
    <rPh sb="3" eb="5">
      <t>シヨウ</t>
    </rPh>
    <rPh sb="5" eb="7">
      <t>ザイセキ</t>
    </rPh>
    <rPh sb="7" eb="9">
      <t>ゴウケイ</t>
    </rPh>
    <rPh sb="10" eb="12">
      <t>ケンサン</t>
    </rPh>
    <rPh sb="12" eb="13">
      <t>ザイ</t>
    </rPh>
    <rPh sb="13" eb="15">
      <t>イガイ</t>
    </rPh>
    <rPh sb="16" eb="18">
      <t>モクザイ</t>
    </rPh>
    <rPh sb="19" eb="20">
      <t>フク</t>
    </rPh>
    <rPh sb="21" eb="23">
      <t>ザイセキ</t>
    </rPh>
    <phoneticPr fontId="1"/>
  </si>
  <si>
    <r>
      <t>⑤県産ＣＬＴ材の</t>
    </r>
    <r>
      <rPr>
        <sz val="11"/>
        <rFont val="ＭＳ Ｐ明朝"/>
        <family val="1"/>
        <charset val="128"/>
      </rPr>
      <t>使用材積</t>
    </r>
    <rPh sb="1" eb="3">
      <t>ケンサン</t>
    </rPh>
    <rPh sb="6" eb="7">
      <t>ザイ</t>
    </rPh>
    <rPh sb="8" eb="10">
      <t>シヨウ</t>
    </rPh>
    <rPh sb="10" eb="12">
      <t>ザイセキ</t>
    </rPh>
    <phoneticPr fontId="1"/>
  </si>
  <si>
    <r>
      <t>⑥県産内外装材、県産木塀の</t>
    </r>
    <r>
      <rPr>
        <sz val="11"/>
        <color rgb="FFFF0000"/>
        <rFont val="ＭＳ Ｐ明朝"/>
        <family val="1"/>
        <charset val="128"/>
      </rPr>
      <t>見付面積</t>
    </r>
    <rPh sb="1" eb="3">
      <t>ケンサン</t>
    </rPh>
    <rPh sb="3" eb="4">
      <t>ナイ</t>
    </rPh>
    <rPh sb="4" eb="7">
      <t>ガイソウザイ</t>
    </rPh>
    <rPh sb="8" eb="10">
      <t>ケンサン</t>
    </rPh>
    <rPh sb="10" eb="11">
      <t>モク</t>
    </rPh>
    <rPh sb="11" eb="12">
      <t>ベイ</t>
    </rPh>
    <rPh sb="13" eb="15">
      <t>ミツケ</t>
    </rPh>
    <rPh sb="15" eb="17">
      <t>メンセキ</t>
    </rPh>
    <phoneticPr fontId="1"/>
  </si>
  <si>
    <t>瓦の種類</t>
    <rPh sb="0" eb="1">
      <t>カワラ</t>
    </rPh>
    <rPh sb="2" eb="4">
      <t>シュルイ</t>
    </rPh>
    <phoneticPr fontId="1"/>
  </si>
  <si>
    <t>木製建具の見付面積</t>
    <rPh sb="0" eb="2">
      <t>モクセイ</t>
    </rPh>
    <rPh sb="2" eb="4">
      <t>タテグ</t>
    </rPh>
    <rPh sb="5" eb="7">
      <t>ミツケ</t>
    </rPh>
    <rPh sb="7" eb="9">
      <t>メンセキ</t>
    </rPh>
    <phoneticPr fontId="1"/>
  </si>
  <si>
    <t>⑥畳</t>
    <rPh sb="1" eb="2">
      <t>タタミ</t>
    </rPh>
    <phoneticPr fontId="1"/>
  </si>
  <si>
    <t>１ポイント</t>
    <phoneticPr fontId="1"/>
  </si>
  <si>
    <t>畳の使用量</t>
    <rPh sb="0" eb="1">
      <t>タタミ</t>
    </rPh>
    <rPh sb="2" eb="4">
      <t>シヨウ</t>
    </rPh>
    <rPh sb="4" eb="5">
      <t>リョウ</t>
    </rPh>
    <phoneticPr fontId="1"/>
  </si>
  <si>
    <t>畳</t>
    <rPh sb="0" eb="1">
      <t>ジョウ</t>
    </rPh>
    <phoneticPr fontId="1"/>
  </si>
  <si>
    <t>下見板張りの種類</t>
    <rPh sb="0" eb="3">
      <t>シタミイタ</t>
    </rPh>
    <rPh sb="3" eb="4">
      <t>バ</t>
    </rPh>
    <rPh sb="6" eb="8">
      <t>シュルイ</t>
    </rPh>
    <phoneticPr fontId="1"/>
  </si>
  <si>
    <t>下見板張りの施工面積</t>
    <rPh sb="0" eb="3">
      <t>シタミイタ</t>
    </rPh>
    <rPh sb="3" eb="4">
      <t>バ</t>
    </rPh>
    <rPh sb="6" eb="8">
      <t>セコウ</t>
    </rPh>
    <rPh sb="8" eb="10">
      <t>メンセキ</t>
    </rPh>
    <phoneticPr fontId="1"/>
  </si>
  <si>
    <t>その他必要に応じて別途書類を求められる場合があります。</t>
    <rPh sb="2" eb="3">
      <t>タ</t>
    </rPh>
    <rPh sb="3" eb="5">
      <t>ヒツヨウ</t>
    </rPh>
    <rPh sb="6" eb="7">
      <t>オウ</t>
    </rPh>
    <rPh sb="9" eb="11">
      <t>ベット</t>
    </rPh>
    <rPh sb="11" eb="13">
      <t>ショルイ</t>
    </rPh>
    <rPh sb="14" eb="15">
      <t>モト</t>
    </rPh>
    <rPh sb="19" eb="21">
      <t>バアイ</t>
    </rPh>
    <phoneticPr fontId="1"/>
  </si>
  <si>
    <t>市町村名</t>
    <rPh sb="0" eb="4">
      <t>シチョウソンメイ</t>
    </rPh>
    <phoneticPr fontId="1"/>
  </si>
  <si>
    <t>プレカットを行う場合は、県内のプレカット工場で加工すること。</t>
    <rPh sb="6" eb="7">
      <t>オコナ</t>
    </rPh>
    <rPh sb="8" eb="10">
      <t>バアイ</t>
    </rPh>
    <rPh sb="12" eb="14">
      <t>ケンナイ</t>
    </rPh>
    <rPh sb="20" eb="22">
      <t>コウジョウ</t>
    </rPh>
    <rPh sb="23" eb="25">
      <t>カコウ</t>
    </rPh>
    <phoneticPr fontId="1"/>
  </si>
  <si>
    <t>プレカットを一切使用しない。</t>
    <rPh sb="6" eb="8">
      <t>イッサイ</t>
    </rPh>
    <rPh sb="8" eb="10">
      <t>シヨウ</t>
    </rPh>
    <phoneticPr fontId="1"/>
  </si>
  <si>
    <t>＜実績報告時の提出書類＞</t>
    <rPh sb="1" eb="3">
      <t>ジッセキ</t>
    </rPh>
    <rPh sb="3" eb="5">
      <t>ホウコク</t>
    </rPh>
    <rPh sb="5" eb="6">
      <t>ジ</t>
    </rPh>
    <rPh sb="7" eb="9">
      <t>テイシュツ</t>
    </rPh>
    <rPh sb="9" eb="11">
      <t>ショルイ</t>
    </rPh>
    <phoneticPr fontId="1"/>
  </si>
  <si>
    <t>工事費</t>
    <rPh sb="0" eb="3">
      <t>コウジヒ</t>
    </rPh>
    <phoneticPr fontId="1"/>
  </si>
  <si>
    <t>階数</t>
    <rPh sb="0" eb="2">
      <t>カイスウ</t>
    </rPh>
    <phoneticPr fontId="1"/>
  </si>
  <si>
    <t>階</t>
    <rPh sb="0" eb="1">
      <t>カイ</t>
    </rPh>
    <phoneticPr fontId="1"/>
  </si>
  <si>
    <t>＜実績報告時の提出書類＞県産CLT材であることを証明する書類（納品書等）</t>
    <rPh sb="1" eb="3">
      <t>ジッセキ</t>
    </rPh>
    <rPh sb="3" eb="5">
      <t>ホウコク</t>
    </rPh>
    <rPh sb="5" eb="6">
      <t>ジ</t>
    </rPh>
    <rPh sb="7" eb="9">
      <t>テイシュツ</t>
    </rPh>
    <rPh sb="9" eb="11">
      <t>ショルイ</t>
    </rPh>
    <rPh sb="12" eb="14">
      <t>ケンサン</t>
    </rPh>
    <rPh sb="17" eb="18">
      <t>ザイ</t>
    </rPh>
    <rPh sb="24" eb="26">
      <t>ショウメイ</t>
    </rPh>
    <rPh sb="28" eb="30">
      <t>ショルイ</t>
    </rPh>
    <rPh sb="31" eb="34">
      <t>ノウヒンショ</t>
    </rPh>
    <rPh sb="34" eb="35">
      <t>ナド</t>
    </rPh>
    <phoneticPr fontId="1"/>
  </si>
  <si>
    <t>鳥取市</t>
    <rPh sb="0" eb="3">
      <t>トットリシ</t>
    </rPh>
    <phoneticPr fontId="1"/>
  </si>
  <si>
    <t>米子市</t>
    <rPh sb="0" eb="3">
      <t>ヨナゴシ</t>
    </rPh>
    <phoneticPr fontId="1"/>
  </si>
  <si>
    <t>倉吉市</t>
    <rPh sb="0" eb="3">
      <t>クラヨシシ</t>
    </rPh>
    <phoneticPr fontId="1"/>
  </si>
  <si>
    <t>境港市</t>
    <rPh sb="0" eb="3">
      <t>サカイミナトシ</t>
    </rPh>
    <phoneticPr fontId="1"/>
  </si>
  <si>
    <t>岩美町</t>
    <rPh sb="0" eb="3">
      <t>イワミチョウ</t>
    </rPh>
    <phoneticPr fontId="1"/>
  </si>
  <si>
    <t>若桜町</t>
    <rPh sb="0" eb="3">
      <t>ワカサチョウ</t>
    </rPh>
    <phoneticPr fontId="1"/>
  </si>
  <si>
    <t>智頭町</t>
    <rPh sb="0" eb="3">
      <t>チズチョウ</t>
    </rPh>
    <phoneticPr fontId="1"/>
  </si>
  <si>
    <t>三朝町</t>
    <rPh sb="0" eb="3">
      <t>ミササチョウ</t>
    </rPh>
    <phoneticPr fontId="1"/>
  </si>
  <si>
    <t>湯梨浜町</t>
    <rPh sb="0" eb="3">
      <t>ユリハマ</t>
    </rPh>
    <rPh sb="3" eb="4">
      <t>チョウ</t>
    </rPh>
    <phoneticPr fontId="1"/>
  </si>
  <si>
    <t>琴浦町</t>
    <rPh sb="0" eb="3">
      <t>コトウラチョウ</t>
    </rPh>
    <phoneticPr fontId="1"/>
  </si>
  <si>
    <t>北栄町</t>
    <rPh sb="0" eb="3">
      <t>ホクエイチョウ</t>
    </rPh>
    <phoneticPr fontId="1"/>
  </si>
  <si>
    <t>大山町</t>
    <rPh sb="0" eb="3">
      <t>ダイセンチョウ</t>
    </rPh>
    <phoneticPr fontId="1"/>
  </si>
  <si>
    <t>伯耆町</t>
    <rPh sb="0" eb="3">
      <t>ホウキチョウ</t>
    </rPh>
    <phoneticPr fontId="1"/>
  </si>
  <si>
    <t>南部町</t>
    <rPh sb="0" eb="3">
      <t>ナンブチョウ</t>
    </rPh>
    <phoneticPr fontId="1"/>
  </si>
  <si>
    <t>日吉津村</t>
    <rPh sb="0" eb="4">
      <t>ヒエヅソン</t>
    </rPh>
    <phoneticPr fontId="1"/>
  </si>
  <si>
    <t>江府町</t>
    <rPh sb="0" eb="3">
      <t>コウフチョウ</t>
    </rPh>
    <phoneticPr fontId="1"/>
  </si>
  <si>
    <t>日野町</t>
    <rPh sb="0" eb="3">
      <t>ヒノチョウ</t>
    </rPh>
    <phoneticPr fontId="1"/>
  </si>
  <si>
    <t>日南町</t>
    <rPh sb="0" eb="3">
      <t>ニチナンチョウ</t>
    </rPh>
    <phoneticPr fontId="1"/>
  </si>
  <si>
    <t>鳥取県東部建築住宅事務所長</t>
    <rPh sb="0" eb="3">
      <t>トットリケン</t>
    </rPh>
    <rPh sb="3" eb="5">
      <t>トウブ</t>
    </rPh>
    <rPh sb="5" eb="7">
      <t>ケンチク</t>
    </rPh>
    <rPh sb="7" eb="9">
      <t>ジュウタク</t>
    </rPh>
    <rPh sb="9" eb="12">
      <t>ジムショ</t>
    </rPh>
    <rPh sb="12" eb="13">
      <t>チョウ</t>
    </rPh>
    <phoneticPr fontId="1"/>
  </si>
  <si>
    <t>鳥取県西部総合事務所長</t>
    <rPh sb="0" eb="3">
      <t>トットリケン</t>
    </rPh>
    <rPh sb="5" eb="7">
      <t>ソウゴウ</t>
    </rPh>
    <rPh sb="7" eb="10">
      <t>ジムショ</t>
    </rPh>
    <rPh sb="10" eb="11">
      <t>チョウ</t>
    </rPh>
    <phoneticPr fontId="1"/>
  </si>
  <si>
    <t>鳥取県中部総合事務所長</t>
    <rPh sb="0" eb="3">
      <t>トットリケン</t>
    </rPh>
    <rPh sb="3" eb="5">
      <t>チュウブ</t>
    </rPh>
    <rPh sb="5" eb="7">
      <t>ソウゴウ</t>
    </rPh>
    <rPh sb="7" eb="10">
      <t>ジムショ</t>
    </rPh>
    <rPh sb="10" eb="11">
      <t>チョウ</t>
    </rPh>
    <phoneticPr fontId="1"/>
  </si>
  <si>
    <t>八頭町</t>
    <rPh sb="0" eb="3">
      <t>ヤズチョウ</t>
    </rPh>
    <phoneticPr fontId="1"/>
  </si>
  <si>
    <t>その他、この住宅の建設にあたり関連法令に適合していること。</t>
    <rPh sb="2" eb="3">
      <t>タ</t>
    </rPh>
    <rPh sb="6" eb="8">
      <t>ジュウタク</t>
    </rPh>
    <rPh sb="9" eb="11">
      <t>ケンセツ</t>
    </rPh>
    <rPh sb="15" eb="17">
      <t>カンレン</t>
    </rPh>
    <rPh sb="17" eb="19">
      <t>ホウレイ</t>
    </rPh>
    <rPh sb="20" eb="22">
      <t>テキゴウ</t>
    </rPh>
    <phoneticPr fontId="1"/>
  </si>
  <si>
    <t>建築基準法に適合していること。</t>
    <rPh sb="0" eb="2">
      <t>ケンチク</t>
    </rPh>
    <rPh sb="2" eb="5">
      <t>キジュンホウ</t>
    </rPh>
    <rPh sb="6" eb="8">
      <t>テキゴウ</t>
    </rPh>
    <phoneticPr fontId="1"/>
  </si>
  <si>
    <t>県内に本拠を置く事業者の施工であること。</t>
    <rPh sb="0" eb="2">
      <t>ケンナイ</t>
    </rPh>
    <rPh sb="3" eb="5">
      <t>ホンキョ</t>
    </rPh>
    <rPh sb="6" eb="7">
      <t>オ</t>
    </rPh>
    <rPh sb="8" eb="11">
      <t>ジギョウシャ</t>
    </rPh>
    <rPh sb="12" eb="14">
      <t>セコウ</t>
    </rPh>
    <phoneticPr fontId="1"/>
  </si>
  <si>
    <t>独立した生活が可能な木造一戸建て住宅であること。</t>
    <rPh sb="0" eb="2">
      <t>ドクリツ</t>
    </rPh>
    <rPh sb="4" eb="6">
      <t>セイカツ</t>
    </rPh>
    <rPh sb="7" eb="9">
      <t>カノウ</t>
    </rPh>
    <rPh sb="10" eb="12">
      <t>モクゾウ</t>
    </rPh>
    <rPh sb="12" eb="13">
      <t>イチ</t>
    </rPh>
    <rPh sb="13" eb="15">
      <t>コダ</t>
    </rPh>
    <rPh sb="16" eb="18">
      <t>ジュウタク</t>
    </rPh>
    <phoneticPr fontId="1"/>
  </si>
  <si>
    <t>＜実績報告時の提出書類＞見付面積の算出過程及び結果並びに使用場所がわかる立面図、展開図等の書類</t>
    <rPh sb="1" eb="3">
      <t>ジッセキ</t>
    </rPh>
    <rPh sb="3" eb="5">
      <t>ホウコク</t>
    </rPh>
    <rPh sb="5" eb="6">
      <t>ジ</t>
    </rPh>
    <rPh sb="7" eb="9">
      <t>テイシュツ</t>
    </rPh>
    <rPh sb="9" eb="11">
      <t>ショルイ</t>
    </rPh>
    <rPh sb="12" eb="14">
      <t>ミツケ</t>
    </rPh>
    <rPh sb="14" eb="16">
      <t>メンセキ</t>
    </rPh>
    <rPh sb="17" eb="19">
      <t>サンシュツ</t>
    </rPh>
    <rPh sb="19" eb="21">
      <t>カテイ</t>
    </rPh>
    <rPh sb="21" eb="22">
      <t>オヨ</t>
    </rPh>
    <rPh sb="23" eb="25">
      <t>ケッカ</t>
    </rPh>
    <rPh sb="25" eb="26">
      <t>ナラ</t>
    </rPh>
    <rPh sb="28" eb="30">
      <t>シヨウ</t>
    </rPh>
    <rPh sb="30" eb="32">
      <t>バショ</t>
    </rPh>
    <rPh sb="36" eb="39">
      <t>リツメンズ</t>
    </rPh>
    <rPh sb="40" eb="44">
      <t>テンカイズナド</t>
    </rPh>
    <rPh sb="45" eb="47">
      <t>ショルイ</t>
    </rPh>
    <phoneticPr fontId="1"/>
  </si>
  <si>
    <t>他に利用する補助金一覧表</t>
    <rPh sb="0" eb="1">
      <t>ホカ</t>
    </rPh>
    <rPh sb="2" eb="4">
      <t>リヨウ</t>
    </rPh>
    <rPh sb="6" eb="9">
      <t>ホジョキン</t>
    </rPh>
    <rPh sb="9" eb="11">
      <t>イチラン</t>
    </rPh>
    <rPh sb="11" eb="12">
      <t>ヒョウ</t>
    </rPh>
    <phoneticPr fontId="1"/>
  </si>
  <si>
    <t>②県産材の使用材積</t>
    <rPh sb="7" eb="9">
      <t>ザイセキ</t>
    </rPh>
    <phoneticPr fontId="1"/>
  </si>
  <si>
    <t>延べ面積</t>
    <rPh sb="0" eb="1">
      <t>ノ</t>
    </rPh>
    <rPh sb="2" eb="4">
      <t>メンセキ</t>
    </rPh>
    <phoneticPr fontId="1"/>
  </si>
  <si>
    <t>着手（予定）年月日</t>
    <rPh sb="0" eb="2">
      <t>チャクシュ</t>
    </rPh>
    <rPh sb="3" eb="5">
      <t>ヨテイ</t>
    </rPh>
    <rPh sb="6" eb="7">
      <t>ネン</t>
    </rPh>
    <rPh sb="7" eb="8">
      <t>ツキ</t>
    </rPh>
    <rPh sb="8" eb="9">
      <t>ヒ</t>
    </rPh>
    <phoneticPr fontId="1"/>
  </si>
  <si>
    <t>完了（予定）年月日</t>
    <rPh sb="0" eb="2">
      <t>カンリョウ</t>
    </rPh>
    <rPh sb="3" eb="5">
      <t>ヨテイ</t>
    </rPh>
    <rPh sb="6" eb="7">
      <t>ネン</t>
    </rPh>
    <rPh sb="7" eb="8">
      <t>ツキ</t>
    </rPh>
    <rPh sb="8" eb="9">
      <t>ヒ</t>
    </rPh>
    <phoneticPr fontId="1"/>
  </si>
  <si>
    <t>様式第６号（第９条、第12条関係）</t>
    <rPh sb="0" eb="2">
      <t>ヨウシキ</t>
    </rPh>
    <rPh sb="2" eb="3">
      <t>ダイ</t>
    </rPh>
    <rPh sb="4" eb="5">
      <t>ゴウ</t>
    </rPh>
    <rPh sb="6" eb="7">
      <t>ダイ</t>
    </rPh>
    <rPh sb="8" eb="9">
      <t>ジョウ</t>
    </rPh>
    <rPh sb="10" eb="11">
      <t>ダイ</t>
    </rPh>
    <rPh sb="13" eb="14">
      <t>ジョウ</t>
    </rPh>
    <rPh sb="14" eb="16">
      <t>カンケイ</t>
    </rPh>
    <phoneticPr fontId="1"/>
  </si>
  <si>
    <t>m2</t>
  </si>
  <si>
    <t>県産材を１０m3以上使用すること。</t>
    <rPh sb="0" eb="2">
      <t>ケンサン</t>
    </rPh>
    <rPh sb="2" eb="3">
      <t>ザイ</t>
    </rPh>
    <rPh sb="8" eb="10">
      <t>イジョウ</t>
    </rPh>
    <rPh sb="10" eb="12">
      <t>シヨウ</t>
    </rPh>
    <phoneticPr fontId="1"/>
  </si>
  <si>
    <t>・県産材を10m3以上使用する場合、定額15万円が交付されます。</t>
    <rPh sb="1" eb="3">
      <t>ケンサン</t>
    </rPh>
    <rPh sb="3" eb="4">
      <t>ザイ</t>
    </rPh>
    <rPh sb="9" eb="11">
      <t>イジョウ</t>
    </rPh>
    <rPh sb="11" eb="13">
      <t>シヨウ</t>
    </rPh>
    <rPh sb="15" eb="17">
      <t>バアイ</t>
    </rPh>
    <rPh sb="18" eb="20">
      <t>テイガク</t>
    </rPh>
    <rPh sb="22" eb="24">
      <t>マンエン</t>
    </rPh>
    <rPh sb="25" eb="27">
      <t>コウフ</t>
    </rPh>
    <phoneticPr fontId="1"/>
  </si>
  <si>
    <t>・県産CLT材を1m3以上使用する場合、定額5万円の補助金が交付されます。</t>
    <rPh sb="1" eb="3">
      <t>ケンサン</t>
    </rPh>
    <rPh sb="6" eb="7">
      <t>ザイ</t>
    </rPh>
    <rPh sb="11" eb="13">
      <t>イジョウ</t>
    </rPh>
    <rPh sb="13" eb="15">
      <t>シヨウ</t>
    </rPh>
    <rPh sb="17" eb="19">
      <t>バアイ</t>
    </rPh>
    <rPh sb="20" eb="22">
      <t>テイガク</t>
    </rPh>
    <rPh sb="23" eb="25">
      <t>マンエン</t>
    </rPh>
    <rPh sb="26" eb="28">
      <t>ホジョ</t>
    </rPh>
    <rPh sb="28" eb="29">
      <t>キン</t>
    </rPh>
    <rPh sb="30" eb="32">
      <t>コウフ</t>
    </rPh>
    <phoneticPr fontId="1"/>
  </si>
  <si>
    <t>建築主（建売住宅の場合は購入者）自らの居住の本拠として鳥取県内に新たに建設する住宅であること。</t>
    <rPh sb="0" eb="2">
      <t>ケンチク</t>
    </rPh>
    <rPh sb="2" eb="3">
      <t>シュ</t>
    </rPh>
    <rPh sb="4" eb="6">
      <t>タテウリ</t>
    </rPh>
    <rPh sb="6" eb="8">
      <t>ジュウタク</t>
    </rPh>
    <rPh sb="9" eb="11">
      <t>バアイ</t>
    </rPh>
    <rPh sb="12" eb="15">
      <t>コウニュウシャ</t>
    </rPh>
    <rPh sb="16" eb="17">
      <t>ミズカ</t>
    </rPh>
    <rPh sb="19" eb="21">
      <t>キョジュウ</t>
    </rPh>
    <rPh sb="22" eb="24">
      <t>ホンキョ</t>
    </rPh>
    <rPh sb="27" eb="30">
      <t>トットリケン</t>
    </rPh>
    <rPh sb="30" eb="31">
      <t>ナイ</t>
    </rPh>
    <rPh sb="32" eb="33">
      <t>アラ</t>
    </rPh>
    <rPh sb="35" eb="37">
      <t>ケンセツ</t>
    </rPh>
    <rPh sb="39" eb="41">
      <t>ジュウタク</t>
    </rPh>
    <phoneticPr fontId="1"/>
  </si>
  <si>
    <t>様式第６号及び様式第６号の２　別紙</t>
    <rPh sb="0" eb="2">
      <t>ヨウシキ</t>
    </rPh>
    <rPh sb="2" eb="3">
      <t>ダイ</t>
    </rPh>
    <rPh sb="4" eb="5">
      <t>ゴウ</t>
    </rPh>
    <rPh sb="5" eb="6">
      <t>オヨ</t>
    </rPh>
    <rPh sb="7" eb="9">
      <t>ヨウシキ</t>
    </rPh>
    <rPh sb="9" eb="10">
      <t>ダイ</t>
    </rPh>
    <rPh sb="11" eb="12">
      <t>ゴウ</t>
    </rPh>
    <rPh sb="15" eb="17">
      <t>ベッシ</t>
    </rPh>
    <phoneticPr fontId="1"/>
  </si>
  <si>
    <t>建設地の小学校区</t>
    <rPh sb="0" eb="3">
      <t>ケンセツチ</t>
    </rPh>
    <rPh sb="4" eb="7">
      <t>ショウガッコウ</t>
    </rPh>
    <rPh sb="7" eb="8">
      <t>ク</t>
    </rPh>
    <phoneticPr fontId="1"/>
  </si>
  <si>
    <t>住所</t>
    <rPh sb="0" eb="2">
      <t>ジュウショ</t>
    </rPh>
    <phoneticPr fontId="1"/>
  </si>
  <si>
    <t>小学校区</t>
    <rPh sb="0" eb="3">
      <t>ショウガッコウ</t>
    </rPh>
    <rPh sb="3" eb="4">
      <t>ク</t>
    </rPh>
    <phoneticPr fontId="1"/>
  </si>
  <si>
    <t>１～２ポイント</t>
    <phoneticPr fontId="1"/>
  </si>
  <si>
    <t>珪藻土及びじゅらくのこて塗り面積</t>
    <rPh sb="0" eb="3">
      <t>ケイソウド</t>
    </rPh>
    <rPh sb="3" eb="4">
      <t>オヨ</t>
    </rPh>
    <rPh sb="12" eb="13">
      <t>ヌ</t>
    </rPh>
    <rPh sb="14" eb="16">
      <t>メンセキ</t>
    </rPh>
    <phoneticPr fontId="1"/>
  </si>
  <si>
    <t>m2</t>
    <phoneticPr fontId="1"/>
  </si>
  <si>
    <t>ポイント数</t>
    <rPh sb="4" eb="5">
      <t>スウ</t>
    </rPh>
    <phoneticPr fontId="1"/>
  </si>
  <si>
    <t>合計ポイント数</t>
    <rPh sb="0" eb="2">
      <t>ゴウケイ</t>
    </rPh>
    <rPh sb="6" eb="7">
      <t>スウ</t>
    </rPh>
    <phoneticPr fontId="1"/>
  </si>
  <si>
    <t>建築士事務所名</t>
    <rPh sb="0" eb="3">
      <t>ケンチクシ</t>
    </rPh>
    <rPh sb="3" eb="6">
      <t>ジムショ</t>
    </rPh>
    <rPh sb="6" eb="7">
      <t>メイ</t>
    </rPh>
    <phoneticPr fontId="1"/>
  </si>
  <si>
    <t>建築士事務所の登録</t>
    <rPh sb="0" eb="3">
      <t>ケンチクシ</t>
    </rPh>
    <rPh sb="3" eb="6">
      <t>ジムショ</t>
    </rPh>
    <rPh sb="7" eb="9">
      <t>トウロク</t>
    </rPh>
    <phoneticPr fontId="1"/>
  </si>
  <si>
    <t>登録番号</t>
    <rPh sb="0" eb="2">
      <t>トウロク</t>
    </rPh>
    <rPh sb="2" eb="4">
      <t>バンゴウ</t>
    </rPh>
    <phoneticPr fontId="1"/>
  </si>
  <si>
    <t>都道府県名</t>
    <rPh sb="0" eb="4">
      <t>トドウフケン</t>
    </rPh>
    <rPh sb="4" eb="5">
      <t>メイ</t>
    </rPh>
    <phoneticPr fontId="1"/>
  </si>
  <si>
    <t>知事</t>
    <rPh sb="0" eb="2">
      <t>チジ</t>
    </rPh>
    <phoneticPr fontId="1"/>
  </si>
  <si>
    <t>事実婚の場合は、住民票上の続柄に記載があり、かつ、生計を同一にした日から10年以内のときに限る。</t>
    <rPh sb="0" eb="3">
      <t>ジジツコン</t>
    </rPh>
    <rPh sb="4" eb="6">
      <t>バアイ</t>
    </rPh>
    <rPh sb="8" eb="11">
      <t>ジュウミンヒョウ</t>
    </rPh>
    <rPh sb="11" eb="12">
      <t>ジョウ</t>
    </rPh>
    <rPh sb="13" eb="15">
      <t>ツヅキガラ</t>
    </rPh>
    <rPh sb="16" eb="18">
      <t>キサイ</t>
    </rPh>
    <rPh sb="45" eb="46">
      <t>カギ</t>
    </rPh>
    <phoneticPr fontId="1"/>
  </si>
  <si>
    <r>
      <rPr>
        <sz val="11"/>
        <color rgb="FFFF0000"/>
        <rFont val="ＭＳ Ｐ明朝"/>
        <family val="1"/>
        <charset val="128"/>
      </rPr>
      <t>整数値（小数点以下切捨て）</t>
    </r>
    <r>
      <rPr>
        <sz val="11"/>
        <color theme="1"/>
        <rFont val="ＭＳ Ｐ明朝"/>
        <family val="1"/>
        <charset val="128"/>
      </rPr>
      <t>で入力</t>
    </r>
    <rPh sb="0" eb="3">
      <t>セイスウチ</t>
    </rPh>
    <rPh sb="4" eb="7">
      <t>ショウスウテン</t>
    </rPh>
    <rPh sb="7" eb="9">
      <t>イカ</t>
    </rPh>
    <rPh sb="9" eb="10">
      <t>キ</t>
    </rPh>
    <rPh sb="10" eb="11">
      <t>ス</t>
    </rPh>
    <rPh sb="14" eb="16">
      <t>ニュウリョク</t>
    </rPh>
    <phoneticPr fontId="1"/>
  </si>
  <si>
    <t>青色の欄の必要部分に入力してください。</t>
    <rPh sb="0" eb="2">
      <t>アオイロ</t>
    </rPh>
    <rPh sb="3" eb="4">
      <t>ラン</t>
    </rPh>
    <rPh sb="5" eb="7">
      <t>ヒツヨウ</t>
    </rPh>
    <rPh sb="7" eb="9">
      <t>ブブン</t>
    </rPh>
    <rPh sb="10" eb="12">
      <t>ニュウリョク</t>
    </rPh>
    <phoneticPr fontId="1"/>
  </si>
  <si>
    <t>黄色の欄は自動計算です。</t>
    <rPh sb="0" eb="2">
      <t>キイロ</t>
    </rPh>
    <rPh sb="3" eb="4">
      <t>ラン</t>
    </rPh>
    <rPh sb="5" eb="7">
      <t>ジドウ</t>
    </rPh>
    <rPh sb="7" eb="9">
      <t>ケイサン</t>
    </rPh>
    <phoneticPr fontId="1"/>
  </si>
  <si>
    <t>小屋組又は床組みの構造材現し見上げ面積</t>
    <rPh sb="11" eb="12">
      <t>ザイ</t>
    </rPh>
    <phoneticPr fontId="1"/>
  </si>
  <si>
    <t>⑦構造材現し</t>
    <rPh sb="1" eb="3">
      <t>コウゾウ</t>
    </rPh>
    <rPh sb="3" eb="4">
      <t>ザイ</t>
    </rPh>
    <rPh sb="4" eb="5">
      <t>アラワ</t>
    </rPh>
    <phoneticPr fontId="1"/>
  </si>
  <si>
    <t>＜実績報告時の提出書類＞県内プレカット加工証明書（様式第９号）又はその写し</t>
    <rPh sb="1" eb="3">
      <t>ジッセキ</t>
    </rPh>
    <rPh sb="3" eb="5">
      <t>ホウコク</t>
    </rPh>
    <rPh sb="5" eb="6">
      <t>ジ</t>
    </rPh>
    <rPh sb="7" eb="9">
      <t>テイシュツ</t>
    </rPh>
    <rPh sb="9" eb="11">
      <t>ショルイ</t>
    </rPh>
    <rPh sb="12" eb="14">
      <t>ケンナイ</t>
    </rPh>
    <rPh sb="19" eb="21">
      <t>カコウ</t>
    </rPh>
    <rPh sb="21" eb="24">
      <t>ショウメイショ</t>
    </rPh>
    <rPh sb="25" eb="27">
      <t>ヨウシキ</t>
    </rPh>
    <rPh sb="27" eb="28">
      <t>ダイ</t>
    </rPh>
    <rPh sb="29" eb="30">
      <t>ゴウ</t>
    </rPh>
    <rPh sb="31" eb="32">
      <t>マタ</t>
    </rPh>
    <rPh sb="35" eb="36">
      <t>ウツ</t>
    </rPh>
    <phoneticPr fontId="1"/>
  </si>
  <si>
    <t>木材を、機械プレカット加工を使用せずに手作業（電動工具を使用する場合を含む。）で加工すること。（プレカット工場において機械加工された木材を一部でも使用する場合は対象外）</t>
    <rPh sb="0" eb="2">
      <t>モクザイ</t>
    </rPh>
    <rPh sb="4" eb="6">
      <t>キカイ</t>
    </rPh>
    <rPh sb="11" eb="13">
      <t>カコウ</t>
    </rPh>
    <rPh sb="14" eb="16">
      <t>シヨウ</t>
    </rPh>
    <rPh sb="19" eb="22">
      <t>テサギョウ</t>
    </rPh>
    <rPh sb="23" eb="25">
      <t>デンドウ</t>
    </rPh>
    <rPh sb="25" eb="27">
      <t>コウグ</t>
    </rPh>
    <rPh sb="28" eb="30">
      <t>シヨウ</t>
    </rPh>
    <rPh sb="32" eb="34">
      <t>バアイ</t>
    </rPh>
    <rPh sb="35" eb="36">
      <t>フク</t>
    </rPh>
    <rPh sb="40" eb="42">
      <t>カコウ</t>
    </rPh>
    <phoneticPr fontId="1"/>
  </si>
  <si>
    <t>県内に本拠地を置く畳業者が製作した畳（置き畳を除く。）を６畳以上使用すること。</t>
    <phoneticPr fontId="1"/>
  </si>
  <si>
    <t>県産材を使用し、外壁を下見板張りで40m2以上施工</t>
    <rPh sb="11" eb="14">
      <t>シタミイタ</t>
    </rPh>
    <rPh sb="14" eb="15">
      <t>バ</t>
    </rPh>
    <phoneticPr fontId="1"/>
  </si>
  <si>
    <t>県内に本拠地を置く建具業者が製作した木製建具を見付面積５m2以上使用したもの（１ポイント、10m2以上の場合にあっては２ポイント）</t>
    <rPh sb="49" eb="51">
      <t>イジョウ</t>
    </rPh>
    <rPh sb="52" eb="54">
      <t>バアイ</t>
    </rPh>
    <phoneticPr fontId="1"/>
  </si>
  <si>
    <r>
      <rPr>
        <sz val="10"/>
        <color rgb="FFFF0000"/>
        <rFont val="ＭＳ Ｐ明朝"/>
        <family val="1"/>
        <charset val="128"/>
      </rPr>
      <t>珪藻土及びじゅらくを除く</t>
    </r>
    <r>
      <rPr>
        <sz val="10"/>
        <color theme="1"/>
        <rFont val="ＭＳ Ｐ明朝"/>
        <family val="1"/>
        <charset val="128"/>
      </rPr>
      <t>上記左官のこて塗り面積</t>
    </r>
    <rPh sb="0" eb="3">
      <t>ケイソウド</t>
    </rPh>
    <rPh sb="3" eb="4">
      <t>オヨ</t>
    </rPh>
    <rPh sb="10" eb="11">
      <t>ノゾ</t>
    </rPh>
    <rPh sb="12" eb="14">
      <t>ジョウキ</t>
    </rPh>
    <rPh sb="14" eb="16">
      <t>サカン</t>
    </rPh>
    <rPh sb="19" eb="20">
      <t>ヌ</t>
    </rPh>
    <rPh sb="21" eb="23">
      <t>メンセキ</t>
    </rPh>
    <phoneticPr fontId="1"/>
  </si>
  <si>
    <t>＜実績報告時の提出書類＞仕口、継手等を加工している写真（建築主名記載の工事看板入り）</t>
    <rPh sb="1" eb="3">
      <t>ジッセキ</t>
    </rPh>
    <rPh sb="3" eb="5">
      <t>ホウコク</t>
    </rPh>
    <rPh sb="5" eb="6">
      <t>ジ</t>
    </rPh>
    <rPh sb="7" eb="9">
      <t>テイシュツ</t>
    </rPh>
    <rPh sb="9" eb="11">
      <t>ショルイ</t>
    </rPh>
    <rPh sb="12" eb="14">
      <t>シクチ</t>
    </rPh>
    <rPh sb="15" eb="17">
      <t>ツギテ</t>
    </rPh>
    <rPh sb="17" eb="18">
      <t>トウ</t>
    </rPh>
    <rPh sb="19" eb="21">
      <t>カコウ</t>
    </rPh>
    <rPh sb="25" eb="27">
      <t>シャシン</t>
    </rPh>
    <rPh sb="28" eb="31">
      <t>ケンチクヌシ</t>
    </rPh>
    <rPh sb="31" eb="32">
      <t>メイ</t>
    </rPh>
    <rPh sb="32" eb="34">
      <t>キサイ</t>
    </rPh>
    <rPh sb="35" eb="37">
      <t>コウジ</t>
    </rPh>
    <rPh sb="37" eb="39">
      <t>カンバン</t>
    </rPh>
    <rPh sb="39" eb="40">
      <t>イ</t>
    </rPh>
    <phoneticPr fontId="1"/>
  </si>
  <si>
    <t>＜実績報告時の提出書類＞施工後の写真（建築主名記載の工事看板入り）</t>
    <rPh sb="1" eb="3">
      <t>ジッセキ</t>
    </rPh>
    <rPh sb="3" eb="5">
      <t>ホウコク</t>
    </rPh>
    <rPh sb="5" eb="6">
      <t>ジ</t>
    </rPh>
    <rPh sb="7" eb="9">
      <t>テイシュツ</t>
    </rPh>
    <rPh sb="9" eb="11">
      <t>ショルイ</t>
    </rPh>
    <rPh sb="12" eb="15">
      <t>セコウゴ</t>
    </rPh>
    <rPh sb="16" eb="18">
      <t>シャシン</t>
    </rPh>
    <phoneticPr fontId="1"/>
  </si>
  <si>
    <r>
      <rPr>
        <sz val="10"/>
        <rFont val="ＭＳ Ｐ明朝"/>
        <family val="1"/>
        <charset val="128"/>
      </rPr>
      <t>２ポイント</t>
    </r>
    <r>
      <rPr>
        <sz val="10"/>
        <color rgb="FFFF0000"/>
        <rFont val="ＭＳ Ｐ明朝"/>
        <family val="1"/>
        <charset val="128"/>
      </rPr>
      <t>（珪藻土塗、じゅらく塗でこて塗面積40m2以上となる場合は１ポイント）</t>
    </r>
    <rPh sb="6" eb="9">
      <t>ケイソウド</t>
    </rPh>
    <rPh sb="9" eb="10">
      <t>ヌ</t>
    </rPh>
    <rPh sb="15" eb="16">
      <t>ヌ</t>
    </rPh>
    <rPh sb="19" eb="20">
      <t>ヌ</t>
    </rPh>
    <rPh sb="20" eb="22">
      <t>メンセキ</t>
    </rPh>
    <rPh sb="26" eb="28">
      <t>イジョウ</t>
    </rPh>
    <rPh sb="31" eb="33">
      <t>バアイ</t>
    </rPh>
    <phoneticPr fontId="1"/>
  </si>
  <si>
    <t>＜実績報告時の提出書類＞こて塗りで施工中の写真（建築主名記載の工事看板入り）</t>
    <rPh sb="14" eb="15">
      <t>ヌ</t>
    </rPh>
    <rPh sb="17" eb="20">
      <t>セコウチュウ</t>
    </rPh>
    <rPh sb="21" eb="23">
      <t>シャシン</t>
    </rPh>
    <phoneticPr fontId="1"/>
  </si>
  <si>
    <t>＜実績報告時の提出書類＞瓦の留め付け状況がわかる写真（建築主名記載の工事看板入り）及び棟に使用された補強金物及び屋根地への緊結状況がわかる写真（建築主名記載の工事看板入り）</t>
    <rPh sb="12" eb="13">
      <t>カワラ</t>
    </rPh>
    <rPh sb="14" eb="15">
      <t>ト</t>
    </rPh>
    <rPh sb="16" eb="17">
      <t>ヅ</t>
    </rPh>
    <rPh sb="18" eb="20">
      <t>ジョウキョウ</t>
    </rPh>
    <rPh sb="24" eb="26">
      <t>シャシン</t>
    </rPh>
    <rPh sb="41" eb="42">
      <t>オヨ</t>
    </rPh>
    <rPh sb="43" eb="44">
      <t>トウ</t>
    </rPh>
    <rPh sb="45" eb="47">
      <t>シヨウ</t>
    </rPh>
    <rPh sb="50" eb="52">
      <t>ホキョウ</t>
    </rPh>
    <rPh sb="52" eb="54">
      <t>カナモノ</t>
    </rPh>
    <rPh sb="54" eb="55">
      <t>オヨ</t>
    </rPh>
    <rPh sb="56" eb="58">
      <t>ヤネ</t>
    </rPh>
    <rPh sb="58" eb="59">
      <t>チ</t>
    </rPh>
    <rPh sb="61" eb="63">
      <t>キンケツ</t>
    </rPh>
    <rPh sb="63" eb="65">
      <t>ジョウキョウ</t>
    </rPh>
    <rPh sb="69" eb="71">
      <t>シャシン</t>
    </rPh>
    <phoneticPr fontId="1"/>
  </si>
  <si>
    <t>＜実績報告時の提出書類＞建具の種類及び見付面積が確認できる資料、設置完了時写真（建具の種類ごとに建築主名、建具業者名及び建具の名称を記載した工事看板入り）及び当該木製建具に係る納品書の写し</t>
    <rPh sb="48" eb="51">
      <t>ケンチクヌシ</t>
    </rPh>
    <rPh sb="70" eb="72">
      <t>コウジ</t>
    </rPh>
    <rPh sb="72" eb="74">
      <t>カンバン</t>
    </rPh>
    <rPh sb="74" eb="75">
      <t>イ</t>
    </rPh>
    <phoneticPr fontId="1"/>
  </si>
  <si>
    <t>＜実績報告時の提出書類＞設置完了後の写真（建築主名、畳業者名を記載した工事看板入り、６畳以上であることわかるもの）及び当該畳に係る納品書の写し</t>
    <rPh sb="21" eb="24">
      <t>ケンチクヌシ</t>
    </rPh>
    <rPh sb="35" eb="37">
      <t>コウジ</t>
    </rPh>
    <rPh sb="37" eb="39">
      <t>カンバン</t>
    </rPh>
    <rPh sb="39" eb="40">
      <t>イ</t>
    </rPh>
    <phoneticPr fontId="1"/>
  </si>
  <si>
    <t>※工事監理者　建築士法（昭和25年法律第202号）第２条第８項に規定する工事監理をする者</t>
    <rPh sb="1" eb="3">
      <t>コウジ</t>
    </rPh>
    <rPh sb="3" eb="6">
      <t>カンリシャ</t>
    </rPh>
    <rPh sb="7" eb="11">
      <t>ケンチクシホウ</t>
    </rPh>
    <rPh sb="12" eb="14">
      <t>ショウワ</t>
    </rPh>
    <rPh sb="16" eb="17">
      <t>ネン</t>
    </rPh>
    <rPh sb="17" eb="19">
      <t>ホウリツ</t>
    </rPh>
    <rPh sb="19" eb="20">
      <t>ダイ</t>
    </rPh>
    <rPh sb="23" eb="24">
      <t>ゴウ</t>
    </rPh>
    <rPh sb="25" eb="26">
      <t>ダイ</t>
    </rPh>
    <rPh sb="27" eb="28">
      <t>ジョウ</t>
    </rPh>
    <rPh sb="28" eb="29">
      <t>ダイ</t>
    </rPh>
    <rPh sb="30" eb="31">
      <t>コウ</t>
    </rPh>
    <rPh sb="32" eb="34">
      <t>キテイ</t>
    </rPh>
    <rPh sb="36" eb="38">
      <t>コウジ</t>
    </rPh>
    <rPh sb="38" eb="40">
      <t>カンリ</t>
    </rPh>
    <rPh sb="43" eb="44">
      <t>モノ</t>
    </rPh>
    <phoneticPr fontId="1"/>
  </si>
  <si>
    <t>外壁の場合はモルタル塗、漆喰塗、その他のこて塗仕上げ</t>
    <phoneticPr fontId="1"/>
  </si>
  <si>
    <t>内壁の場合はモルタル塗、漆喰塗、土塗壁、じゅらく塗、</t>
    <phoneticPr fontId="1"/>
  </si>
  <si>
    <r>
      <t>珪藻土塗その他のこて塗仕上げで</t>
    </r>
    <r>
      <rPr>
        <sz val="11"/>
        <color rgb="FFFF0000"/>
        <rFont val="ＭＳ Ｐ明朝"/>
        <family val="1"/>
        <charset val="128"/>
      </rPr>
      <t>40m2以上施工</t>
    </r>
    <rPh sb="19" eb="21">
      <t>イジョウ</t>
    </rPh>
    <rPh sb="21" eb="23">
      <t>セコウ</t>
    </rPh>
    <phoneticPr fontId="1"/>
  </si>
  <si>
    <r>
      <rPr>
        <sz val="11"/>
        <color rgb="FF0066FF"/>
        <rFont val="ＭＳ Ｐ明朝"/>
        <family val="1"/>
        <charset val="128"/>
      </rPr>
      <t>青色の欄</t>
    </r>
    <r>
      <rPr>
        <sz val="11"/>
        <color theme="1"/>
        <rFont val="ＭＳ Ｐ明朝"/>
        <family val="1"/>
        <charset val="128"/>
      </rPr>
      <t>に、必要事項を記入してください。</t>
    </r>
    <r>
      <rPr>
        <sz val="11"/>
        <color rgb="FFFF0000"/>
        <rFont val="ＭＳ Ｐ明朝"/>
        <family val="1"/>
        <charset val="128"/>
      </rPr>
      <t>選択項目を消去するときはデリート又はバックスペースキー</t>
    </r>
    <r>
      <rPr>
        <sz val="11"/>
        <rFont val="ＭＳ Ｐ明朝"/>
        <family val="1"/>
        <charset val="128"/>
      </rPr>
      <t>で消去してください（黄色の欄は自動計算です。）。</t>
    </r>
    <rPh sb="0" eb="2">
      <t>アオイロ</t>
    </rPh>
    <rPh sb="3" eb="4">
      <t>ラン</t>
    </rPh>
    <rPh sb="6" eb="8">
      <t>ヒツヨウ</t>
    </rPh>
    <rPh sb="8" eb="10">
      <t>ジコウ</t>
    </rPh>
    <rPh sb="11" eb="13">
      <t>キニュウ</t>
    </rPh>
    <rPh sb="20" eb="22">
      <t>センタク</t>
    </rPh>
    <rPh sb="22" eb="24">
      <t>コウモク</t>
    </rPh>
    <rPh sb="25" eb="27">
      <t>ショウキョ</t>
    </rPh>
    <rPh sb="36" eb="37">
      <t>マタ</t>
    </rPh>
    <rPh sb="48" eb="50">
      <t>ショウキョ</t>
    </rPh>
    <rPh sb="57" eb="59">
      <t>キイロ</t>
    </rPh>
    <rPh sb="60" eb="61">
      <t>ラン</t>
    </rPh>
    <rPh sb="62" eb="64">
      <t>ジドウ</t>
    </rPh>
    <rPh sb="64" eb="66">
      <t>ケイサン</t>
    </rPh>
    <phoneticPr fontId="1"/>
  </si>
  <si>
    <t>要綱を熟読し、補助対象要件を確認した。</t>
    <phoneticPr fontId="1"/>
  </si>
  <si>
    <t>在来軸組工法又は伝統構法の木造住宅であること</t>
    <rPh sb="0" eb="2">
      <t>ザイライ</t>
    </rPh>
    <rPh sb="2" eb="4">
      <t>ジクグミ</t>
    </rPh>
    <rPh sb="4" eb="6">
      <t>コウホウ</t>
    </rPh>
    <rPh sb="6" eb="7">
      <t>マタ</t>
    </rPh>
    <rPh sb="8" eb="10">
      <t>デントウ</t>
    </rPh>
    <rPh sb="10" eb="12">
      <t>コウホウ</t>
    </rPh>
    <rPh sb="13" eb="15">
      <t>モクゾウ</t>
    </rPh>
    <rPh sb="15" eb="17">
      <t>ジュウタク</t>
    </rPh>
    <phoneticPr fontId="1"/>
  </si>
  <si>
    <t>工事監理者氏名</t>
  </si>
  <si>
    <t>※延べ面積が100m2以下の場合で、工事監理者が不要なときは工事施工者氏名を選択、記載してください。</t>
    <rPh sb="1" eb="2">
      <t>ノベ</t>
    </rPh>
    <rPh sb="3" eb="5">
      <t>メンセキ</t>
    </rPh>
    <rPh sb="11" eb="13">
      <t>イカ</t>
    </rPh>
    <rPh sb="14" eb="16">
      <t>バアイ</t>
    </rPh>
    <rPh sb="18" eb="20">
      <t>コウジ</t>
    </rPh>
    <rPh sb="20" eb="23">
      <t>カンリシャ</t>
    </rPh>
    <rPh sb="24" eb="26">
      <t>フヨウ</t>
    </rPh>
    <rPh sb="30" eb="32">
      <t>コウジ</t>
    </rPh>
    <rPh sb="32" eb="35">
      <t>セコウシャ</t>
    </rPh>
    <rPh sb="35" eb="37">
      <t>シメイ</t>
    </rPh>
    <rPh sb="38" eb="40">
      <t>センタク</t>
    </rPh>
    <rPh sb="41" eb="43">
      <t>キサイ</t>
    </rPh>
    <phoneticPr fontId="1"/>
  </si>
  <si>
    <t>あなたの補助金額は</t>
    <rPh sb="4" eb="6">
      <t>ホジョ</t>
    </rPh>
    <rPh sb="6" eb="8">
      <t>キンガク</t>
    </rPh>
    <phoneticPr fontId="1"/>
  </si>
  <si>
    <t>３　子育て世帯等　（補助金額：10万円）</t>
    <rPh sb="2" eb="4">
      <t>コソダ</t>
    </rPh>
    <rPh sb="5" eb="7">
      <t>セタイ</t>
    </rPh>
    <rPh sb="7" eb="8">
      <t>トウ</t>
    </rPh>
    <rPh sb="10" eb="14">
      <t>ホジョキンガク</t>
    </rPh>
    <rPh sb="17" eb="19">
      <t>マンエン</t>
    </rPh>
    <phoneticPr fontId="1"/>
  </si>
  <si>
    <t>４　三世代同居等世帯　（補助金額：10万円）</t>
    <rPh sb="2" eb="3">
      <t>サン</t>
    </rPh>
    <rPh sb="3" eb="5">
      <t>セダイ</t>
    </rPh>
    <rPh sb="5" eb="7">
      <t>ドウキョ</t>
    </rPh>
    <rPh sb="7" eb="8">
      <t>トウ</t>
    </rPh>
    <rPh sb="8" eb="10">
      <t>セタイ</t>
    </rPh>
    <phoneticPr fontId="1"/>
  </si>
  <si>
    <t>とっとり住まいる支援事業補助金　実績報告書</t>
    <rPh sb="4" eb="5">
      <t>ス</t>
    </rPh>
    <rPh sb="8" eb="15">
      <t>シエンジギョウホジョキン</t>
    </rPh>
    <rPh sb="16" eb="18">
      <t>ジッセキ</t>
    </rPh>
    <rPh sb="18" eb="21">
      <t>ホウコクショ</t>
    </rPh>
    <phoneticPr fontId="1"/>
  </si>
  <si>
    <t>完成写真及び口座振替依頼書</t>
    <rPh sb="0" eb="2">
      <t>カンセイ</t>
    </rPh>
    <rPh sb="2" eb="4">
      <t>シャシン</t>
    </rPh>
    <rPh sb="4" eb="5">
      <t>オヨ</t>
    </rPh>
    <rPh sb="6" eb="8">
      <t>コウザ</t>
    </rPh>
    <rPh sb="8" eb="10">
      <t>フリカエ</t>
    </rPh>
    <rPh sb="10" eb="13">
      <t>イライショ</t>
    </rPh>
    <phoneticPr fontId="1"/>
  </si>
  <si>
    <t>（独）住宅金融支援機構の融資を受けている</t>
    <rPh sb="1" eb="2">
      <t>ドク</t>
    </rPh>
    <rPh sb="3" eb="5">
      <t>ジュウタク</t>
    </rPh>
    <rPh sb="5" eb="7">
      <t>キンユウ</t>
    </rPh>
    <rPh sb="7" eb="9">
      <t>シエン</t>
    </rPh>
    <rPh sb="9" eb="11">
      <t>キコウ</t>
    </rPh>
    <rPh sb="12" eb="14">
      <t>ユウシ</t>
    </rPh>
    <rPh sb="15" eb="16">
      <t>ウ</t>
    </rPh>
    <phoneticPr fontId="1"/>
  </si>
  <si>
    <t>回答選択</t>
    <rPh sb="0" eb="2">
      <t>カイトウ</t>
    </rPh>
    <rPh sb="2" eb="4">
      <t>センタク</t>
    </rPh>
    <phoneticPr fontId="1"/>
  </si>
  <si>
    <t>建売の登録住宅を購入しますか。</t>
    <rPh sb="0" eb="2">
      <t>タテウリ</t>
    </rPh>
    <rPh sb="3" eb="5">
      <t>トウロク</t>
    </rPh>
    <rPh sb="5" eb="7">
      <t>ジュウタク</t>
    </rPh>
    <rPh sb="8" eb="10">
      <t>コウニュウ</t>
    </rPh>
    <phoneticPr fontId="1"/>
  </si>
  <si>
    <t>→建売住宅を購入した場合は｢はい｣を選択してください。</t>
    <rPh sb="1" eb="3">
      <t>タテウリ</t>
    </rPh>
    <rPh sb="3" eb="5">
      <t>ジュウタク</t>
    </rPh>
    <rPh sb="6" eb="8">
      <t>コウニュウ</t>
    </rPh>
    <rPh sb="10" eb="12">
      <t>バアイ</t>
    </rPh>
    <rPh sb="18" eb="20">
      <t>センタク</t>
    </rPh>
    <phoneticPr fontId="1"/>
  </si>
  <si>
    <t>交付決定額と実績報告額の比較結果</t>
    <rPh sb="0" eb="2">
      <t>コウフ</t>
    </rPh>
    <rPh sb="2" eb="5">
      <t>ケッテイガク</t>
    </rPh>
    <rPh sb="6" eb="8">
      <t>ジッセキ</t>
    </rPh>
    <rPh sb="8" eb="10">
      <t>ホウコク</t>
    </rPh>
    <rPh sb="10" eb="11">
      <t>ガク</t>
    </rPh>
    <rPh sb="12" eb="14">
      <t>ヒカク</t>
    </rPh>
    <rPh sb="14" eb="16">
      <t>ケッカ</t>
    </rPh>
    <phoneticPr fontId="1"/>
  </si>
  <si>
    <t>交付対象経費</t>
    <rPh sb="0" eb="2">
      <t>コウフ</t>
    </rPh>
    <rPh sb="2" eb="4">
      <t>タイショウ</t>
    </rPh>
    <rPh sb="4" eb="6">
      <t>ケイヒ</t>
    </rPh>
    <phoneticPr fontId="1"/>
  </si>
  <si>
    <t>交付決定額</t>
    <rPh sb="0" eb="2">
      <t>コウフ</t>
    </rPh>
    <rPh sb="2" eb="5">
      <t>ケッテイガク</t>
    </rPh>
    <phoneticPr fontId="1"/>
  </si>
  <si>
    <t>実績報告額</t>
    <rPh sb="0" eb="2">
      <t>ジッセキ</t>
    </rPh>
    <rPh sb="2" eb="4">
      <t>ホウコク</t>
    </rPh>
    <rPh sb="4" eb="5">
      <t>ガク</t>
    </rPh>
    <phoneticPr fontId="1"/>
  </si>
  <si>
    <t>補助金</t>
    <rPh sb="0" eb="3">
      <t>ホジョキン</t>
    </rPh>
    <phoneticPr fontId="1"/>
  </si>
  <si>
    <t>県産材</t>
    <rPh sb="0" eb="3">
      <t>ケンサンザイ</t>
    </rPh>
    <phoneticPr fontId="1"/>
  </si>
  <si>
    <t>伝統技能活用</t>
    <rPh sb="0" eb="2">
      <t>デントウ</t>
    </rPh>
    <rPh sb="2" eb="4">
      <t>ギノウ</t>
    </rPh>
    <rPh sb="4" eb="6">
      <t>カツヨウ</t>
    </rPh>
    <phoneticPr fontId="1"/>
  </si>
  <si>
    <t>子育て世帯等</t>
    <rPh sb="0" eb="2">
      <t>コソダ</t>
    </rPh>
    <rPh sb="3" eb="5">
      <t>セタイ</t>
    </rPh>
    <rPh sb="5" eb="6">
      <t>ナド</t>
    </rPh>
    <phoneticPr fontId="1"/>
  </si>
  <si>
    <t>算定基準額</t>
    <rPh sb="0" eb="2">
      <t>サンテイ</t>
    </rPh>
    <rPh sb="2" eb="5">
      <t>キジュンガク</t>
    </rPh>
    <phoneticPr fontId="1"/>
  </si>
  <si>
    <t>県産ＣＬＴ材、県産内外装材</t>
    <rPh sb="0" eb="2">
      <t>ケンサン</t>
    </rPh>
    <rPh sb="5" eb="6">
      <t>ザイ</t>
    </rPh>
    <rPh sb="7" eb="9">
      <t>ケンサン</t>
    </rPh>
    <rPh sb="9" eb="10">
      <t>ナイ</t>
    </rPh>
    <rPh sb="10" eb="13">
      <t>ガイソウザイ</t>
    </rPh>
    <phoneticPr fontId="1"/>
  </si>
  <si>
    <t>三世代同居等世帯支援</t>
    <rPh sb="0" eb="1">
      <t>サン</t>
    </rPh>
    <rPh sb="1" eb="3">
      <t>セダイ</t>
    </rPh>
    <rPh sb="3" eb="5">
      <t>ドウキョ</t>
    </rPh>
    <rPh sb="5" eb="6">
      <t>ナド</t>
    </rPh>
    <rPh sb="6" eb="8">
      <t>セタイ</t>
    </rPh>
    <rPh sb="8" eb="10">
      <t>シエン</t>
    </rPh>
    <phoneticPr fontId="1"/>
  </si>
  <si>
    <t>　令和　　年　　月　　日付第　　　　　　　　号による交付決定に係る事業の実績について、鳥取県補助金等交付規則第17条第１項の規定により、下記のとおり報告します。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1" eb="32">
      <t>カカ</t>
    </rPh>
    <rPh sb="33" eb="35">
      <t>ジギョウ</t>
    </rPh>
    <rPh sb="36" eb="38">
      <t>ジッセキ</t>
    </rPh>
    <rPh sb="43" eb="46">
      <t>トットリケン</t>
    </rPh>
    <rPh sb="46" eb="49">
      <t>ホジョキン</t>
    </rPh>
    <rPh sb="49" eb="50">
      <t>ナド</t>
    </rPh>
    <rPh sb="50" eb="52">
      <t>コウフ</t>
    </rPh>
    <rPh sb="52" eb="54">
      <t>キソク</t>
    </rPh>
    <rPh sb="54" eb="55">
      <t>ダイ</t>
    </rPh>
    <rPh sb="57" eb="58">
      <t>ジョウ</t>
    </rPh>
    <rPh sb="58" eb="59">
      <t>ダイ</t>
    </rPh>
    <rPh sb="60" eb="61">
      <t>コウ</t>
    </rPh>
    <rPh sb="62" eb="64">
      <t>キテイ</t>
    </rPh>
    <rPh sb="68" eb="70">
      <t>カキ</t>
    </rPh>
    <rPh sb="74" eb="76">
      <t>ホウコク</t>
    </rPh>
    <phoneticPr fontId="1"/>
  </si>
  <si>
    <t>　令和　　年　　月　　日付第　　　　　　　　号による交付決定及び令和　年　月　日第　　　　　　号による変更承認に係る事業の実績について、鳥取県補助金等交付規則第17条第１項の規定により、下記のとおり報告します。</t>
    <rPh sb="1" eb="3">
      <t>レイワ</t>
    </rPh>
    <rPh sb="5" eb="6">
      <t>ネン</t>
    </rPh>
    <rPh sb="8" eb="9">
      <t>ガツ</t>
    </rPh>
    <rPh sb="11" eb="12">
      <t>ニチ</t>
    </rPh>
    <rPh sb="12" eb="13">
      <t>ヅ</t>
    </rPh>
    <rPh sb="13" eb="14">
      <t>ダイ</t>
    </rPh>
    <rPh sb="22" eb="23">
      <t>ゴウ</t>
    </rPh>
    <rPh sb="26" eb="28">
      <t>コウフ</t>
    </rPh>
    <rPh sb="28" eb="30">
      <t>ケッテイ</t>
    </rPh>
    <rPh sb="30" eb="31">
      <t>オヨ</t>
    </rPh>
    <rPh sb="32" eb="34">
      <t>レイワ</t>
    </rPh>
    <rPh sb="35" eb="36">
      <t>ネン</t>
    </rPh>
    <rPh sb="37" eb="38">
      <t>ガツ</t>
    </rPh>
    <rPh sb="39" eb="40">
      <t>ニチ</t>
    </rPh>
    <rPh sb="40" eb="41">
      <t>ダイ</t>
    </rPh>
    <rPh sb="47" eb="48">
      <t>ゴウ</t>
    </rPh>
    <rPh sb="51" eb="53">
      <t>ヘンコウ</t>
    </rPh>
    <rPh sb="53" eb="55">
      <t>ショウニン</t>
    </rPh>
    <rPh sb="56" eb="57">
      <t>カカ</t>
    </rPh>
    <rPh sb="58" eb="60">
      <t>ジギョウ</t>
    </rPh>
    <rPh sb="61" eb="63">
      <t>ジッセキ</t>
    </rPh>
    <rPh sb="68" eb="71">
      <t>トットリケン</t>
    </rPh>
    <rPh sb="71" eb="74">
      <t>ホジョキン</t>
    </rPh>
    <rPh sb="74" eb="75">
      <t>ナド</t>
    </rPh>
    <rPh sb="75" eb="77">
      <t>コウフ</t>
    </rPh>
    <rPh sb="77" eb="79">
      <t>キソク</t>
    </rPh>
    <rPh sb="79" eb="80">
      <t>ダイ</t>
    </rPh>
    <rPh sb="82" eb="83">
      <t>ジョウ</t>
    </rPh>
    <rPh sb="83" eb="84">
      <t>ダイ</t>
    </rPh>
    <rPh sb="85" eb="86">
      <t>コウ</t>
    </rPh>
    <rPh sb="87" eb="89">
      <t>キテイ</t>
    </rPh>
    <rPh sb="93" eb="95">
      <t>カキ</t>
    </rPh>
    <rPh sb="99" eb="101">
      <t>ホウコク</t>
    </rPh>
    <phoneticPr fontId="1"/>
  </si>
  <si>
    <t>〒</t>
    <phoneticPr fontId="1"/>
  </si>
  <si>
    <t>補助金等の名称</t>
    <rPh sb="0" eb="2">
      <t>ホジョ</t>
    </rPh>
    <rPh sb="2" eb="3">
      <t>キン</t>
    </rPh>
    <rPh sb="3" eb="4">
      <t>トウ</t>
    </rPh>
    <rPh sb="5" eb="7">
      <t>メイショウ</t>
    </rPh>
    <phoneticPr fontId="1"/>
  </si>
  <si>
    <t>差　　額</t>
    <rPh sb="0" eb="1">
      <t>サ</t>
    </rPh>
    <rPh sb="3" eb="4">
      <t>ガク</t>
    </rPh>
    <phoneticPr fontId="1"/>
  </si>
  <si>
    <r>
      <t>交付決定通知書、額の確定通知書等の県が交付する文書の送付先　</t>
    </r>
    <r>
      <rPr>
        <sz val="9"/>
        <color theme="1"/>
        <rFont val="ＭＳ Ｐ明朝"/>
        <family val="1"/>
        <charset val="128"/>
      </rPr>
      <t>（申請者と同じ場合は記載不要）</t>
    </r>
    <rPh sb="0" eb="2">
      <t>コウフ</t>
    </rPh>
    <rPh sb="2" eb="4">
      <t>ケッテイ</t>
    </rPh>
    <rPh sb="4" eb="6">
      <t>ツウチ</t>
    </rPh>
    <rPh sb="6" eb="7">
      <t>ショ</t>
    </rPh>
    <rPh sb="8" eb="9">
      <t>ガク</t>
    </rPh>
    <rPh sb="10" eb="12">
      <t>カクテイ</t>
    </rPh>
    <rPh sb="12" eb="14">
      <t>ツウチ</t>
    </rPh>
    <rPh sb="14" eb="15">
      <t>ショ</t>
    </rPh>
    <rPh sb="15" eb="16">
      <t>トウ</t>
    </rPh>
    <rPh sb="17" eb="18">
      <t>ケン</t>
    </rPh>
    <rPh sb="19" eb="21">
      <t>コウフ</t>
    </rPh>
    <rPh sb="23" eb="25">
      <t>ブンショ</t>
    </rPh>
    <rPh sb="26" eb="28">
      <t>ソウフ</t>
    </rPh>
    <rPh sb="28" eb="29">
      <t>サキ</t>
    </rPh>
    <phoneticPr fontId="1"/>
  </si>
  <si>
    <r>
      <t>住所</t>
    </r>
    <r>
      <rPr>
        <sz val="8"/>
        <color theme="1"/>
        <rFont val="ＭＳ Ｐ明朝"/>
        <family val="1"/>
        <charset val="128"/>
      </rPr>
      <t xml:space="preserve">
（法人の場合は所在地）</t>
    </r>
    <rPh sb="0" eb="2">
      <t>ジュウショ</t>
    </rPh>
    <rPh sb="4" eb="6">
      <t>ホウジン</t>
    </rPh>
    <rPh sb="7" eb="9">
      <t>バアイ</t>
    </rPh>
    <rPh sb="10" eb="13">
      <t>ショザイチ</t>
    </rPh>
    <phoneticPr fontId="1"/>
  </si>
  <si>
    <t>〒</t>
    <phoneticPr fontId="1"/>
  </si>
  <si>
    <r>
      <t>氏名</t>
    </r>
    <r>
      <rPr>
        <sz val="8"/>
        <color theme="1"/>
        <rFont val="ＭＳ Ｐ明朝"/>
        <family val="1"/>
        <charset val="128"/>
      </rPr>
      <t xml:space="preserve">
（法人の場合は名称・代表者）</t>
    </r>
    <rPh sb="0" eb="2">
      <t>シメイ</t>
    </rPh>
    <rPh sb="4" eb="6">
      <t>ホウジン</t>
    </rPh>
    <rPh sb="7" eb="9">
      <t>バアイ</t>
    </rPh>
    <rPh sb="10" eb="12">
      <t>メイショウ</t>
    </rPh>
    <rPh sb="13" eb="16">
      <t>ダイヒョウシャ</t>
    </rPh>
    <phoneticPr fontId="1"/>
  </si>
  <si>
    <t>　－　　　－　</t>
    <phoneticPr fontId="1"/>
  </si>
  <si>
    <t>・とっとり住まいる支援事業建設等報告書（様式第６号）</t>
    <rPh sb="16" eb="18">
      <t>ホウコク</t>
    </rPh>
    <phoneticPr fontId="1"/>
  </si>
  <si>
    <t>←金額はチェックシートに連動して表示します。ただし各項目の交付決定額以下で調整されます。</t>
    <rPh sb="1" eb="3">
      <t>キンガク</t>
    </rPh>
    <rPh sb="12" eb="14">
      <t>レンドウ</t>
    </rPh>
    <rPh sb="16" eb="18">
      <t>ヒョウジ</t>
    </rPh>
    <rPh sb="25" eb="28">
      <t>カクコウモク</t>
    </rPh>
    <rPh sb="29" eb="31">
      <t>コウフ</t>
    </rPh>
    <rPh sb="31" eb="33">
      <t>ケッテイ</t>
    </rPh>
    <rPh sb="33" eb="34">
      <t>ガク</t>
    </rPh>
    <rPh sb="34" eb="36">
      <t>イカ</t>
    </rPh>
    <rPh sb="37" eb="39">
      <t>チョウセイ</t>
    </rPh>
    <phoneticPr fontId="1"/>
  </si>
  <si>
    <t>実績報告（事業報告書から自動計算）</t>
    <rPh sb="0" eb="2">
      <t>ジッセキ</t>
    </rPh>
    <rPh sb="2" eb="4">
      <t>ホウコク</t>
    </rPh>
    <rPh sb="5" eb="7">
      <t>ジギョウ</t>
    </rPh>
    <rPh sb="7" eb="10">
      <t>ホウコクショ</t>
    </rPh>
    <rPh sb="12" eb="14">
      <t>ジドウ</t>
    </rPh>
    <rPh sb="14" eb="16">
      <t>ケイサン</t>
    </rPh>
    <phoneticPr fontId="1"/>
  </si>
  <si>
    <t>実績報告の場合は、転居後の住所として下さい。</t>
    <rPh sb="0" eb="2">
      <t>ジッセキ</t>
    </rPh>
    <rPh sb="2" eb="4">
      <t>ホウコク</t>
    </rPh>
    <rPh sb="5" eb="7">
      <t>バアイ</t>
    </rPh>
    <rPh sb="9" eb="11">
      <t>テンキョ</t>
    </rPh>
    <rPh sb="11" eb="12">
      <t>ゴ</t>
    </rPh>
    <rPh sb="13" eb="15">
      <t>ジュウショ</t>
    </rPh>
    <rPh sb="18" eb="19">
      <t>クダ</t>
    </rPh>
    <phoneticPr fontId="1"/>
  </si>
  <si>
    <t>令和２年度</t>
    <rPh sb="0" eb="2">
      <t>レイワ</t>
    </rPh>
    <rPh sb="3" eb="5">
      <t>ネンド</t>
    </rPh>
    <phoneticPr fontId="1"/>
  </si>
  <si>
    <t>令和３年度</t>
    <rPh sb="0" eb="2">
      <t>レイワ</t>
    </rPh>
    <rPh sb="3" eb="5">
      <t>ネンド</t>
    </rPh>
    <phoneticPr fontId="1"/>
  </si>
  <si>
    <t>令和４年度</t>
    <rPh sb="0" eb="2">
      <t>レイワ</t>
    </rPh>
    <rPh sb="3" eb="5">
      <t>ネンド</t>
    </rPh>
    <phoneticPr fontId="1"/>
  </si>
  <si>
    <t>令和５年度</t>
    <rPh sb="0" eb="2">
      <t>レイワ</t>
    </rPh>
    <rPh sb="3" eb="5">
      <t>ネンド</t>
    </rPh>
    <phoneticPr fontId="1"/>
  </si>
  <si>
    <t>その他</t>
    <rPh sb="2" eb="3">
      <t>タ</t>
    </rPh>
    <phoneticPr fontId="1"/>
  </si>
  <si>
    <t>・</t>
    <phoneticPr fontId="1"/>
  </si>
  <si>
    <t>地域型グリーン化住宅事業の補助対象経費に含む</t>
    <rPh sb="13" eb="15">
      <t>ホジョ</t>
    </rPh>
    <rPh sb="15" eb="17">
      <t>タイショウ</t>
    </rPh>
    <rPh sb="17" eb="19">
      <t>ケイヒ</t>
    </rPh>
    <rPh sb="20" eb="21">
      <t>フク</t>
    </rPh>
    <phoneticPr fontId="1"/>
  </si>
  <si>
    <t>地域型グリーン化住宅事業の補助対象経費に含まない</t>
    <rPh sb="13" eb="15">
      <t>ホジョ</t>
    </rPh>
    <rPh sb="15" eb="17">
      <t>タイショウ</t>
    </rPh>
    <rPh sb="17" eb="19">
      <t>ケイヒ</t>
    </rPh>
    <rPh sb="20" eb="21">
      <t>フク</t>
    </rPh>
    <phoneticPr fontId="1"/>
  </si>
  <si>
    <t>・申請者の戸籍抄本</t>
    <rPh sb="1" eb="4">
      <t>シンセイシャ</t>
    </rPh>
    <rPh sb="5" eb="7">
      <t>コセキ</t>
    </rPh>
    <rPh sb="7" eb="9">
      <t>ショウホン</t>
    </rPh>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</si>
  <si>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</si>
  <si>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r>
      <t xml:space="preserve">・補助対象住宅に転居後の世帯全員の住民票
</t>
    </r>
    <r>
      <rPr>
        <sz val="9"/>
        <color rgb="FFFF0000"/>
        <rFont val="ＭＳ Ｐ明朝"/>
        <family val="1"/>
        <charset val="128"/>
      </rPr>
      <t>　（続柄及び転居前の住所が記載されたもの）</t>
    </r>
    <phoneticPr fontId="1"/>
  </si>
  <si>
    <t>･同居又は近居する直系親族と姓が異なる場合は、申請者の戸籍謄本等直系親族とわかる書類</t>
    <rPh sb="1" eb="3">
      <t>ドウキョ</t>
    </rPh>
    <rPh sb="3" eb="4">
      <t>マタ</t>
    </rPh>
    <rPh sb="5" eb="7">
      <t>キンキョ</t>
    </rPh>
    <rPh sb="9" eb="11">
      <t>チョッケイ</t>
    </rPh>
    <rPh sb="11" eb="13">
      <t>シンゾク</t>
    </rPh>
    <rPh sb="14" eb="15">
      <t>セイ</t>
    </rPh>
    <rPh sb="16" eb="17">
      <t>コト</t>
    </rPh>
    <rPh sb="19" eb="21">
      <t>バアイ</t>
    </rPh>
    <rPh sb="23" eb="26">
      <t>シンセイシャ</t>
    </rPh>
    <rPh sb="27" eb="29">
      <t>コセキ</t>
    </rPh>
    <rPh sb="29" eb="31">
      <t>トウホン</t>
    </rPh>
    <rPh sb="31" eb="32">
      <t>ナド</t>
    </rPh>
    <rPh sb="32" eb="34">
      <t>チョッケイ</t>
    </rPh>
    <rPh sb="34" eb="36">
      <t>シンゾク</t>
    </rPh>
    <rPh sb="40" eb="42">
      <t>ショルイ</t>
    </rPh>
    <phoneticPr fontId="1"/>
  </si>
  <si>
    <t>（実績報告時）交付申請（登録申請）時からの各階平面図、配置図の変更がある。</t>
    <rPh sb="1" eb="3">
      <t>ジッセキ</t>
    </rPh>
    <rPh sb="3" eb="5">
      <t>ホウコク</t>
    </rPh>
    <rPh sb="5" eb="6">
      <t>ジ</t>
    </rPh>
    <rPh sb="7" eb="9">
      <t>コウフ</t>
    </rPh>
    <rPh sb="9" eb="11">
      <t>シンセイ</t>
    </rPh>
    <rPh sb="12" eb="14">
      <t>トウロク</t>
    </rPh>
    <rPh sb="14" eb="16">
      <t>シンセイ</t>
    </rPh>
    <rPh sb="17" eb="18">
      <t>ジ</t>
    </rPh>
    <rPh sb="21" eb="23">
      <t>カクカイ</t>
    </rPh>
    <rPh sb="23" eb="26">
      <t>ヘイメンズ</t>
    </rPh>
    <rPh sb="27" eb="30">
      <t>ハイチズ</t>
    </rPh>
    <rPh sb="31" eb="33">
      <t>ヘンコウ</t>
    </rPh>
    <phoneticPr fontId="1"/>
  </si>
  <si>
    <t>同居、近居対象の
直系尊属の世帯</t>
    <rPh sb="0" eb="2">
      <t>ドウキョ</t>
    </rPh>
    <rPh sb="3" eb="5">
      <t>キンキョ</t>
    </rPh>
    <rPh sb="5" eb="7">
      <t>タイショウ</t>
    </rPh>
    <rPh sb="9" eb="11">
      <t>チョッケイ</t>
    </rPh>
    <rPh sb="11" eb="13">
      <t>ソンゾク</t>
    </rPh>
    <rPh sb="14" eb="16">
      <t>セタイ</t>
    </rPh>
    <phoneticPr fontId="1"/>
  </si>
  <si>
    <t>建築確認申請又は工事届提出年月日</t>
    <rPh sb="0" eb="2">
      <t>ケンチク</t>
    </rPh>
    <rPh sb="2" eb="4">
      <t>カクニン</t>
    </rPh>
    <rPh sb="4" eb="6">
      <t>シンセイ</t>
    </rPh>
    <rPh sb="6" eb="7">
      <t>マタ</t>
    </rPh>
    <rPh sb="8" eb="10">
      <t>コウジ</t>
    </rPh>
    <rPh sb="10" eb="11">
      <t>トド</t>
    </rPh>
    <rPh sb="11" eb="13">
      <t>テイシュツ</t>
    </rPh>
    <rPh sb="13" eb="16">
      <t>ネンガッピ</t>
    </rPh>
    <phoneticPr fontId="1"/>
  </si>
  <si>
    <t>当該住宅は【とっとり健康省エネ住宅（NE-ST）】である。</t>
    <rPh sb="0" eb="4">
      <t>トウガイジュウタク</t>
    </rPh>
    <phoneticPr fontId="1"/>
  </si>
  <si>
    <t>こどもみらい住宅支援事業</t>
    <rPh sb="6" eb="12">
      <t>ジュウタクシエンジギョウ</t>
    </rPh>
    <phoneticPr fontId="1"/>
  </si>
  <si>
    <t>こどもみらい住宅支援事業事務局</t>
    <rPh sb="6" eb="12">
      <t>ジュウタクシエンジギョウ</t>
    </rPh>
    <rPh sb="12" eb="15">
      <t>ジムキョク</t>
    </rPh>
    <phoneticPr fontId="1"/>
  </si>
  <si>
    <t>0570-033-522</t>
    <phoneticPr fontId="1"/>
  </si>
  <si>
    <t>とっとり未来型省エネ住宅特別促進事業補助金</t>
    <rPh sb="4" eb="7">
      <t>ミライガタ</t>
    </rPh>
    <rPh sb="7" eb="8">
      <t>ショウ</t>
    </rPh>
    <rPh sb="10" eb="14">
      <t>ジュウタクトクベツ</t>
    </rPh>
    <rPh sb="14" eb="18">
      <t>ソクシンジギョウ</t>
    </rPh>
    <rPh sb="18" eb="21">
      <t>ホジョキン</t>
    </rPh>
    <phoneticPr fontId="1"/>
  </si>
  <si>
    <t>鳥取県〇〇事務所</t>
    <rPh sb="0" eb="3">
      <t>トットリケン</t>
    </rPh>
    <rPh sb="5" eb="8">
      <t>ジムショ</t>
    </rPh>
    <phoneticPr fontId="1"/>
  </si>
  <si>
    <t>085●-●●-●●●●</t>
    <phoneticPr fontId="1"/>
  </si>
  <si>
    <t>当該住宅は【再生可能エネルギー発電設備】を設置する。</t>
    <rPh sb="0" eb="4">
      <t>トウガイジュウタク</t>
    </rPh>
    <rPh sb="6" eb="8">
      <t>サイセイ</t>
    </rPh>
    <rPh sb="8" eb="10">
      <t>カノウ</t>
    </rPh>
    <rPh sb="15" eb="17">
      <t>ハツデン</t>
    </rPh>
    <rPh sb="17" eb="19">
      <t>セツビ</t>
    </rPh>
    <rPh sb="21" eb="23">
      <t>セッチ</t>
    </rPh>
    <phoneticPr fontId="1"/>
  </si>
  <si>
    <t>設備</t>
    <rPh sb="0" eb="2">
      <t>セツビ</t>
    </rPh>
    <phoneticPr fontId="1"/>
  </si>
  <si>
    <t>当該住宅は【ZEH】である。</t>
    <rPh sb="0" eb="4">
      <t>トウガイジュウタク</t>
    </rPh>
    <phoneticPr fontId="1"/>
  </si>
  <si>
    <t>ZEHでない場合、太陽光発電設備の将来的な設置に備えていること。</t>
    <rPh sb="6" eb="8">
      <t>バアイ</t>
    </rPh>
    <rPh sb="9" eb="16">
      <t>タイヨウコウハツデンセツビ</t>
    </rPh>
    <rPh sb="17" eb="19">
      <t>ショウライ</t>
    </rPh>
    <rPh sb="19" eb="20">
      <t>テキ</t>
    </rPh>
    <rPh sb="21" eb="23">
      <t>セッチ</t>
    </rPh>
    <rPh sb="24" eb="25">
      <t>ソナ</t>
    </rPh>
    <phoneticPr fontId="1"/>
  </si>
  <si>
    <t>※将来的な設置の備えとは、太陽光パネルの設置に配慮した屋根形状と積載荷重の考慮をいう。</t>
    <rPh sb="1" eb="4">
      <t>ショウライテキ</t>
    </rPh>
    <rPh sb="5" eb="7">
      <t>セッチ</t>
    </rPh>
    <rPh sb="8" eb="9">
      <t>ソナ</t>
    </rPh>
    <rPh sb="20" eb="22">
      <t>セッチ</t>
    </rPh>
    <phoneticPr fontId="1"/>
  </si>
  <si>
    <t>性能区分</t>
    <rPh sb="0" eb="2">
      <t>セイノウ</t>
    </rPh>
    <rPh sb="2" eb="4">
      <t>クブン</t>
    </rPh>
    <phoneticPr fontId="1"/>
  </si>
  <si>
    <t>補助金の名称</t>
    <rPh sb="0" eb="3">
      <t>ホジョキン</t>
    </rPh>
    <rPh sb="4" eb="6">
      <t>メイショウ</t>
    </rPh>
    <phoneticPr fontId="1"/>
  </si>
  <si>
    <t>令和</t>
    <rPh sb="0" eb="2">
      <t>レイワ</t>
    </rPh>
    <phoneticPr fontId="1"/>
  </si>
  <si>
    <t>《補助金の内訳》</t>
    <rPh sb="1" eb="4">
      <t>ホジョキン</t>
    </rPh>
    <rPh sb="5" eb="7">
      <t>ウチワケ</t>
    </rPh>
    <phoneticPr fontId="1"/>
  </si>
  <si>
    <t>とっとり住まいる支援事業補助金</t>
    <rPh sb="4" eb="5">
      <t>ス</t>
    </rPh>
    <rPh sb="8" eb="10">
      <t>シエン</t>
    </rPh>
    <rPh sb="10" eb="12">
      <t>ジギョウ</t>
    </rPh>
    <rPh sb="12" eb="15">
      <t>ホジョキン</t>
    </rPh>
    <phoneticPr fontId="1"/>
  </si>
  <si>
    <t>とっとり未来型省エネ住宅特別促進事業補助金</t>
    <rPh sb="4" eb="7">
      <t>ミライガタ</t>
    </rPh>
    <rPh sb="7" eb="8">
      <t>ショウ</t>
    </rPh>
    <rPh sb="10" eb="12">
      <t>ジュウタク</t>
    </rPh>
    <rPh sb="12" eb="14">
      <t>トクベツ</t>
    </rPh>
    <rPh sb="14" eb="18">
      <t>ソクシンジギョウ</t>
    </rPh>
    <rPh sb="18" eb="21">
      <t>ホジョキン</t>
    </rPh>
    <phoneticPr fontId="1"/>
  </si>
  <si>
    <t>添付書類は次ページをご確認ください。</t>
    <rPh sb="0" eb="4">
      <t>テンプショルイ</t>
    </rPh>
    <rPh sb="5" eb="6">
      <t>ジ</t>
    </rPh>
    <rPh sb="11" eb="13">
      <t>カクニン</t>
    </rPh>
    <phoneticPr fontId="1"/>
  </si>
  <si>
    <t>←金額は交付決定状況入力シートから引用します。</t>
    <rPh sb="1" eb="3">
      <t>キンガク</t>
    </rPh>
    <rPh sb="4" eb="6">
      <t>コウフ</t>
    </rPh>
    <rPh sb="6" eb="8">
      <t>ケッテイ</t>
    </rPh>
    <rPh sb="8" eb="10">
      <t>ジョウキョウ</t>
    </rPh>
    <rPh sb="10" eb="12">
      <t>ニュウリョク</t>
    </rPh>
    <rPh sb="17" eb="19">
      <t>インヨウ</t>
    </rPh>
    <phoneticPr fontId="1"/>
  </si>
  <si>
    <t>とっとり未来型省エネ住宅特別促進事業補助金</t>
    <phoneticPr fontId="1"/>
  </si>
  <si>
    <t>令和４年度とっとり住まいる支援事業台帳</t>
    <rPh sb="0" eb="2">
      <t>レイワ</t>
    </rPh>
    <rPh sb="17" eb="19">
      <t>ダイチョウ</t>
    </rPh>
    <phoneticPr fontId="1"/>
  </si>
  <si>
    <t>行挿入、セル結合、計算式削除厳禁</t>
    <rPh sb="0" eb="1">
      <t>ギョウ</t>
    </rPh>
    <rPh sb="1" eb="3">
      <t>ソウニュウ</t>
    </rPh>
    <rPh sb="6" eb="8">
      <t>ケツゴウ</t>
    </rPh>
    <rPh sb="9" eb="12">
      <t>ケイサンシキ</t>
    </rPh>
    <rPh sb="12" eb="14">
      <t>サクジョ</t>
    </rPh>
    <rPh sb="14" eb="16">
      <t>ゲンキン</t>
    </rPh>
    <phoneticPr fontId="1"/>
  </si>
  <si>
    <t>申請</t>
    <rPh sb="0" eb="2">
      <t>シンセイ</t>
    </rPh>
    <phoneticPr fontId="1"/>
  </si>
  <si>
    <t>実績</t>
    <rPh sb="0" eb="2">
      <t>ジッセキ</t>
    </rPh>
    <phoneticPr fontId="1"/>
  </si>
  <si>
    <t>取消・取下、支払済の別（自動表示）</t>
    <rPh sb="3" eb="5">
      <t>トリサ</t>
    </rPh>
    <rPh sb="6" eb="8">
      <t>シハライ</t>
    </rPh>
    <rPh sb="8" eb="9">
      <t>ズ</t>
    </rPh>
    <rPh sb="10" eb="11">
      <t>ベツ</t>
    </rPh>
    <rPh sb="12" eb="14">
      <t>ジドウ</t>
    </rPh>
    <rPh sb="14" eb="16">
      <t>ヒョウジ</t>
    </rPh>
    <phoneticPr fontId="32"/>
  </si>
  <si>
    <t>通し番号</t>
    <rPh sb="0" eb="1">
      <t>トオ</t>
    </rPh>
    <rPh sb="2" eb="4">
      <t>バンゴウ</t>
    </rPh>
    <phoneticPr fontId="18"/>
  </si>
  <si>
    <t>区分</t>
    <rPh sb="0" eb="2">
      <t>クブン</t>
    </rPh>
    <phoneticPr fontId="18"/>
  </si>
  <si>
    <t>債務負担行為</t>
    <rPh sb="0" eb="2">
      <t>サイム</t>
    </rPh>
    <rPh sb="2" eb="4">
      <t>フタン</t>
    </rPh>
    <rPh sb="4" eb="6">
      <t>コウイ</t>
    </rPh>
    <phoneticPr fontId="32"/>
  </si>
  <si>
    <t>電子申請利用
（交付申請）</t>
    <rPh sb="0" eb="4">
      <t>デンシシンセイ</t>
    </rPh>
    <rPh sb="4" eb="6">
      <t>リヨウ</t>
    </rPh>
    <rPh sb="8" eb="12">
      <t>コウフシンセイ</t>
    </rPh>
    <phoneticPr fontId="1"/>
  </si>
  <si>
    <t>電子申請利用
（実績報告）</t>
    <rPh sb="0" eb="4">
      <t>デンシシンセイ</t>
    </rPh>
    <rPh sb="4" eb="6">
      <t>リヨウ</t>
    </rPh>
    <rPh sb="8" eb="10">
      <t>ジッセキ</t>
    </rPh>
    <rPh sb="10" eb="12">
      <t>ホウコク</t>
    </rPh>
    <phoneticPr fontId="1"/>
  </si>
  <si>
    <t>交付申請日
（登録の場合は、登録申請日）</t>
    <phoneticPr fontId="1"/>
  </si>
  <si>
    <t>申請者</t>
    <rPh sb="0" eb="3">
      <t>シンセイシャ</t>
    </rPh>
    <phoneticPr fontId="18"/>
  </si>
  <si>
    <t>建設地</t>
    <rPh sb="0" eb="3">
      <t>ケンセツチ</t>
    </rPh>
    <phoneticPr fontId="18"/>
  </si>
  <si>
    <t>新築助成（予定）</t>
    <rPh sb="0" eb="2">
      <t>シンチク</t>
    </rPh>
    <rPh sb="2" eb="4">
      <t>ジョセイ</t>
    </rPh>
    <rPh sb="5" eb="7">
      <t>ヨテイ</t>
    </rPh>
    <phoneticPr fontId="18"/>
  </si>
  <si>
    <t>交付決定額
（新築）</t>
    <rPh sb="0" eb="2">
      <t>コウフ</t>
    </rPh>
    <rPh sb="2" eb="4">
      <t>ケッテイ</t>
    </rPh>
    <rPh sb="4" eb="5">
      <t>ガク</t>
    </rPh>
    <rPh sb="7" eb="9">
      <t>シンチク</t>
    </rPh>
    <phoneticPr fontId="32"/>
  </si>
  <si>
    <t>改修助成（予定）</t>
    <rPh sb="0" eb="2">
      <t>カイシュウ</t>
    </rPh>
    <rPh sb="2" eb="4">
      <t>ジョセイ</t>
    </rPh>
    <rPh sb="5" eb="7">
      <t>ヨテイ</t>
    </rPh>
    <phoneticPr fontId="32"/>
  </si>
  <si>
    <t>予定工期</t>
    <rPh sb="0" eb="2">
      <t>ヨテイ</t>
    </rPh>
    <rPh sb="2" eb="4">
      <t>コウキ</t>
    </rPh>
    <phoneticPr fontId="18"/>
  </si>
  <si>
    <t>交付（登録）決定</t>
    <rPh sb="0" eb="2">
      <t>コウフ</t>
    </rPh>
    <rPh sb="3" eb="5">
      <t>トウロク</t>
    </rPh>
    <rPh sb="6" eb="8">
      <t>ケッテイ</t>
    </rPh>
    <phoneticPr fontId="18"/>
  </si>
  <si>
    <t>業者名</t>
    <rPh sb="0" eb="2">
      <t>ギョウシャ</t>
    </rPh>
    <rPh sb="2" eb="3">
      <t>メイ</t>
    </rPh>
    <phoneticPr fontId="18"/>
  </si>
  <si>
    <t>プレカット事業者名</t>
    <rPh sb="5" eb="8">
      <t>ジギョウシャ</t>
    </rPh>
    <rPh sb="8" eb="9">
      <t>メイ</t>
    </rPh>
    <phoneticPr fontId="1"/>
  </si>
  <si>
    <t>延面積</t>
    <rPh sb="0" eb="1">
      <t>ノ</t>
    </rPh>
    <rPh sb="1" eb="3">
      <t>メンセキ</t>
    </rPh>
    <phoneticPr fontId="32"/>
  </si>
  <si>
    <t>工事費</t>
    <rPh sb="0" eb="3">
      <t>コウジヒ</t>
    </rPh>
    <phoneticPr fontId="32"/>
  </si>
  <si>
    <t>建築確認</t>
    <rPh sb="0" eb="2">
      <t>ケンチク</t>
    </rPh>
    <rPh sb="2" eb="4">
      <t>カクニン</t>
    </rPh>
    <phoneticPr fontId="32"/>
  </si>
  <si>
    <t>変更承認</t>
    <rPh sb="0" eb="2">
      <t>ヘンコウ</t>
    </rPh>
    <rPh sb="2" eb="4">
      <t>ショウニン</t>
    </rPh>
    <phoneticPr fontId="32"/>
  </si>
  <si>
    <t>フラット35子育て支援型利用</t>
    <rPh sb="6" eb="8">
      <t>コソダ</t>
    </rPh>
    <rPh sb="9" eb="12">
      <t>シエンガタ</t>
    </rPh>
    <rPh sb="12" eb="14">
      <t>リヨウ</t>
    </rPh>
    <phoneticPr fontId="32"/>
  </si>
  <si>
    <t>補助金併用</t>
    <rPh sb="0" eb="3">
      <t>ホジョキン</t>
    </rPh>
    <rPh sb="3" eb="5">
      <t>ヘイヨウ</t>
    </rPh>
    <phoneticPr fontId="32"/>
  </si>
  <si>
    <t>省エネルギー性能</t>
    <rPh sb="0" eb="1">
      <t>ショウ</t>
    </rPh>
    <rPh sb="6" eb="8">
      <t>セイノウ</t>
    </rPh>
    <phoneticPr fontId="1"/>
  </si>
  <si>
    <t>新築助成（実績）</t>
    <rPh sb="0" eb="2">
      <t>シンチク</t>
    </rPh>
    <rPh sb="2" eb="4">
      <t>ジョセイ</t>
    </rPh>
    <rPh sb="5" eb="7">
      <t>ジッセキ</t>
    </rPh>
    <phoneticPr fontId="18"/>
  </si>
  <si>
    <t>改修助成（実績）</t>
    <rPh sb="0" eb="2">
      <t>カイシュウ</t>
    </rPh>
    <rPh sb="2" eb="4">
      <t>ジョセイ</t>
    </rPh>
    <rPh sb="5" eb="7">
      <t>ジッセキ</t>
    </rPh>
    <phoneticPr fontId="32"/>
  </si>
  <si>
    <t>額の確定</t>
    <rPh sb="0" eb="1">
      <t>ガク</t>
    </rPh>
    <rPh sb="2" eb="4">
      <t>カクテイ</t>
    </rPh>
    <phoneticPr fontId="32"/>
  </si>
  <si>
    <t>氏名</t>
    <rPh sb="0" eb="2">
      <t>シメイ</t>
    </rPh>
    <phoneticPr fontId="18"/>
  </si>
  <si>
    <t>郵便番号</t>
    <rPh sb="0" eb="4">
      <t>ユウビンバンゴウ</t>
    </rPh>
    <phoneticPr fontId="32"/>
  </si>
  <si>
    <t>住所</t>
    <rPh sb="0" eb="2">
      <t>ジュウショ</t>
    </rPh>
    <phoneticPr fontId="32"/>
  </si>
  <si>
    <t>電話</t>
    <rPh sb="0" eb="2">
      <t>デンワ</t>
    </rPh>
    <phoneticPr fontId="18"/>
  </si>
  <si>
    <t>県産材定額</t>
    <rPh sb="0" eb="1">
      <t>ケン</t>
    </rPh>
    <rPh sb="1" eb="3">
      <t>サンザイ</t>
    </rPh>
    <rPh sb="3" eb="5">
      <t>テイガク</t>
    </rPh>
    <phoneticPr fontId="1"/>
  </si>
  <si>
    <t>県産規格材活用</t>
    <rPh sb="0" eb="2">
      <t>ケンサン</t>
    </rPh>
    <rPh sb="2" eb="4">
      <t>キカク</t>
    </rPh>
    <rPh sb="4" eb="5">
      <t>ザイ</t>
    </rPh>
    <rPh sb="5" eb="7">
      <t>カツヨウ</t>
    </rPh>
    <phoneticPr fontId="18"/>
  </si>
  <si>
    <t>機械等級区分構造材</t>
    <rPh sb="0" eb="2">
      <t>キカイ</t>
    </rPh>
    <rPh sb="2" eb="4">
      <t>トウキュウ</t>
    </rPh>
    <rPh sb="4" eb="6">
      <t>クブン</t>
    </rPh>
    <rPh sb="6" eb="9">
      <t>コウゾウザイ</t>
    </rPh>
    <phoneticPr fontId="18"/>
  </si>
  <si>
    <t>県産ＣＬＴ材</t>
    <rPh sb="0" eb="2">
      <t>ケンサン</t>
    </rPh>
    <rPh sb="5" eb="6">
      <t>ザイ</t>
    </rPh>
    <phoneticPr fontId="18"/>
  </si>
  <si>
    <t>県産内外装材</t>
    <rPh sb="0" eb="2">
      <t>ケンサン</t>
    </rPh>
    <rPh sb="2" eb="5">
      <t>ナイガイソウ</t>
    </rPh>
    <rPh sb="5" eb="6">
      <t>ザイ</t>
    </rPh>
    <phoneticPr fontId="18"/>
  </si>
  <si>
    <t>子育て世帯等</t>
    <rPh sb="0" eb="2">
      <t>コソダ</t>
    </rPh>
    <rPh sb="3" eb="5">
      <t>セタイ</t>
    </rPh>
    <rPh sb="5" eb="6">
      <t>トウ</t>
    </rPh>
    <phoneticPr fontId="32"/>
  </si>
  <si>
    <t>三世代同居等</t>
    <rPh sb="0" eb="1">
      <t>サン</t>
    </rPh>
    <rPh sb="1" eb="3">
      <t>セダイ</t>
    </rPh>
    <rPh sb="3" eb="5">
      <t>ドウキョ</t>
    </rPh>
    <rPh sb="5" eb="6">
      <t>トウ</t>
    </rPh>
    <phoneticPr fontId="32"/>
  </si>
  <si>
    <t>伝統技能活用（４ポイント以上該当）</t>
    <rPh sb="0" eb="2">
      <t>デントウ</t>
    </rPh>
    <rPh sb="2" eb="4">
      <t>ギノウ</t>
    </rPh>
    <rPh sb="4" eb="6">
      <t>カツヨウ</t>
    </rPh>
    <rPh sb="12" eb="14">
      <t>イジョウ</t>
    </rPh>
    <rPh sb="14" eb="16">
      <t>ガイトウ</t>
    </rPh>
    <phoneticPr fontId="18"/>
  </si>
  <si>
    <t>県産材</t>
    <rPh sb="0" eb="3">
      <t>ケンサンザイ</t>
    </rPh>
    <phoneticPr fontId="32"/>
  </si>
  <si>
    <t>伝統</t>
    <rPh sb="0" eb="2">
      <t>デントウ</t>
    </rPh>
    <phoneticPr fontId="1"/>
  </si>
  <si>
    <t>交付決定額
（改修）</t>
    <rPh sb="0" eb="2">
      <t>コウフ</t>
    </rPh>
    <rPh sb="2" eb="4">
      <t>ケッテイ</t>
    </rPh>
    <rPh sb="4" eb="5">
      <t>ガク</t>
    </rPh>
    <rPh sb="7" eb="9">
      <t>カイシュウ</t>
    </rPh>
    <phoneticPr fontId="32"/>
  </si>
  <si>
    <t>県産規格材</t>
    <rPh sb="0" eb="2">
      <t>ケンサン</t>
    </rPh>
    <rPh sb="2" eb="4">
      <t>キカク</t>
    </rPh>
    <rPh sb="4" eb="5">
      <t>ザイ</t>
    </rPh>
    <phoneticPr fontId="18"/>
  </si>
  <si>
    <t>確定額
(千円)</t>
    <rPh sb="0" eb="2">
      <t>カクテイ</t>
    </rPh>
    <rPh sb="2" eb="3">
      <t>ガク</t>
    </rPh>
    <rPh sb="3" eb="4">
      <t>キンガク</t>
    </rPh>
    <rPh sb="5" eb="7">
      <t>センエン</t>
    </rPh>
    <phoneticPr fontId="32"/>
  </si>
  <si>
    <t>実績減</t>
    <rPh sb="0" eb="2">
      <t>ジッセキ</t>
    </rPh>
    <rPh sb="2" eb="3">
      <t>ゲン</t>
    </rPh>
    <phoneticPr fontId="1"/>
  </si>
  <si>
    <t>交付確定額
（改修）</t>
    <rPh sb="0" eb="2">
      <t>コウフ</t>
    </rPh>
    <rPh sb="2" eb="4">
      <t>カクテイ</t>
    </rPh>
    <rPh sb="4" eb="5">
      <t>ガク</t>
    </rPh>
    <rPh sb="7" eb="9">
      <t>カイシュウ</t>
    </rPh>
    <phoneticPr fontId="32"/>
  </si>
  <si>
    <t>自動表示</t>
    <rPh sb="0" eb="2">
      <t>ジドウ</t>
    </rPh>
    <rPh sb="2" eb="4">
      <t>ヒョウジ</t>
    </rPh>
    <phoneticPr fontId="1"/>
  </si>
  <si>
    <t>自動表示</t>
    <rPh sb="0" eb="2">
      <t>ジドウ</t>
    </rPh>
    <rPh sb="2" eb="4">
      <t>ヒョウジ</t>
    </rPh>
    <phoneticPr fontId="18"/>
  </si>
  <si>
    <t>支払済取下取消判定</t>
    <rPh sb="0" eb="2">
      <t>シハライ</t>
    </rPh>
    <rPh sb="2" eb="3">
      <t>ズ</t>
    </rPh>
    <rPh sb="3" eb="4">
      <t>ト</t>
    </rPh>
    <rPh sb="4" eb="5">
      <t>サ</t>
    </rPh>
    <rPh sb="5" eb="6">
      <t>ト</t>
    </rPh>
    <rPh sb="6" eb="7">
      <t>ケ</t>
    </rPh>
    <rPh sb="7" eb="9">
      <t>ハンテイ</t>
    </rPh>
    <phoneticPr fontId="1"/>
  </si>
  <si>
    <t>建売住宅の申請判定</t>
    <rPh sb="0" eb="2">
      <t>タテウリ</t>
    </rPh>
    <rPh sb="2" eb="4">
      <t>ジュウタク</t>
    </rPh>
    <rPh sb="5" eb="7">
      <t>シンセイ</t>
    </rPh>
    <rPh sb="7" eb="9">
      <t>ハンテイ</t>
    </rPh>
    <phoneticPr fontId="1"/>
  </si>
  <si>
    <t>選択式</t>
    <rPh sb="0" eb="2">
      <t>センタク</t>
    </rPh>
    <rPh sb="2" eb="3">
      <t>シキ</t>
    </rPh>
    <phoneticPr fontId="1"/>
  </si>
  <si>
    <r>
      <t>市町村名</t>
    </r>
    <r>
      <rPr>
        <sz val="10"/>
        <color rgb="FFFF0000"/>
        <rFont val="ＭＳ Ｐゴシック"/>
        <family val="3"/>
        <charset val="128"/>
        <scheme val="minor"/>
      </rPr>
      <t>（選択式）</t>
    </r>
    <rPh sb="0" eb="4">
      <t>シチョウソンメイ</t>
    </rPh>
    <rPh sb="5" eb="7">
      <t>センタク</t>
    </rPh>
    <rPh sb="7" eb="8">
      <t>シキ</t>
    </rPh>
    <phoneticPr fontId="32"/>
  </si>
  <si>
    <t>大字名、丁目、地番等</t>
    <rPh sb="4" eb="6">
      <t>チョウメ</t>
    </rPh>
    <rPh sb="7" eb="9">
      <t>チバン</t>
    </rPh>
    <rPh sb="9" eb="10">
      <t>トウ</t>
    </rPh>
    <phoneticPr fontId="32"/>
  </si>
  <si>
    <r>
      <t xml:space="preserve">実木材
使用量
</t>
    </r>
    <r>
      <rPr>
        <sz val="10"/>
        <color indexed="10"/>
        <rFont val="ＭＳ Ｐゴシック"/>
        <family val="3"/>
        <charset val="128"/>
      </rPr>
      <t>(m3)</t>
    </r>
    <rPh sb="0" eb="1">
      <t>ジツ</t>
    </rPh>
    <rPh sb="1" eb="3">
      <t>モクザイ</t>
    </rPh>
    <rPh sb="4" eb="7">
      <t>シヨウリョウ</t>
    </rPh>
    <phoneticPr fontId="32"/>
  </si>
  <si>
    <r>
      <rPr>
        <b/>
        <sz val="10"/>
        <color indexed="10"/>
        <rFont val="ＭＳ Ｐゴシック"/>
        <family val="3"/>
        <charset val="128"/>
      </rPr>
      <t>実</t>
    </r>
    <r>
      <rPr>
        <sz val="10"/>
        <color indexed="10"/>
        <rFont val="ＭＳ Ｐゴシック"/>
        <family val="3"/>
        <charset val="128"/>
      </rPr>
      <t xml:space="preserve">
使用量
(m3)</t>
    </r>
    <rPh sb="0" eb="1">
      <t>ジツ</t>
    </rPh>
    <rPh sb="2" eb="5">
      <t>シヨウリョウ</t>
    </rPh>
    <phoneticPr fontId="32"/>
  </si>
  <si>
    <t>補助金額
(千円)</t>
    <rPh sb="0" eb="3">
      <t>ホジョキン</t>
    </rPh>
    <rPh sb="3" eb="4">
      <t>ガク</t>
    </rPh>
    <rPh sb="6" eb="8">
      <t>センエン</t>
    </rPh>
    <phoneticPr fontId="32"/>
  </si>
  <si>
    <t xml:space="preserve">有
</t>
    <rPh sb="0" eb="1">
      <t>ア</t>
    </rPh>
    <phoneticPr fontId="32"/>
  </si>
  <si>
    <t>CLT使用量
(m3)</t>
    <rPh sb="3" eb="6">
      <t>シヨウリョウ</t>
    </rPh>
    <phoneticPr fontId="32"/>
  </si>
  <si>
    <t>算出値
(千円)</t>
    <rPh sb="0" eb="2">
      <t>サンシュツ</t>
    </rPh>
    <rPh sb="2" eb="3">
      <t>チ</t>
    </rPh>
    <rPh sb="5" eb="7">
      <t>センエン</t>
    </rPh>
    <phoneticPr fontId="32"/>
  </si>
  <si>
    <t>補助金額</t>
    <rPh sb="0" eb="3">
      <t>ホジョキン</t>
    </rPh>
    <rPh sb="3" eb="4">
      <t>ガク</t>
    </rPh>
    <phoneticPr fontId="1"/>
  </si>
  <si>
    <t>内外装材使用量
(m3)</t>
    <rPh sb="0" eb="3">
      <t>ナイガイソウ</t>
    </rPh>
    <rPh sb="3" eb="4">
      <t>ザイ</t>
    </rPh>
    <rPh sb="4" eb="7">
      <t>シヨウリョウ</t>
    </rPh>
    <phoneticPr fontId="32"/>
  </si>
  <si>
    <t>18歳以下</t>
    <rPh sb="2" eb="3">
      <t>サイ</t>
    </rPh>
    <rPh sb="3" eb="5">
      <t>イカ</t>
    </rPh>
    <phoneticPr fontId="32"/>
  </si>
  <si>
    <t>18歳以下なしかつ婚姻10年</t>
    <rPh sb="2" eb="3">
      <t>サイ</t>
    </rPh>
    <rPh sb="3" eb="5">
      <t>イカ</t>
    </rPh>
    <rPh sb="9" eb="11">
      <t>コンイン</t>
    </rPh>
    <rPh sb="13" eb="14">
      <t>ネン</t>
    </rPh>
    <phoneticPr fontId="32"/>
  </si>
  <si>
    <t xml:space="preserve">有
</t>
    <rPh sb="0" eb="1">
      <t>ア</t>
    </rPh>
    <phoneticPr fontId="32"/>
  </si>
  <si>
    <t>近居（同居除く）</t>
    <rPh sb="0" eb="2">
      <t>キンキョ</t>
    </rPh>
    <rPh sb="3" eb="5">
      <t>ドウキョ</t>
    </rPh>
    <rPh sb="5" eb="6">
      <t>ノゾ</t>
    </rPh>
    <phoneticPr fontId="32"/>
  </si>
  <si>
    <t>同居</t>
    <rPh sb="0" eb="2">
      <t>ドウキョ</t>
    </rPh>
    <phoneticPr fontId="32"/>
  </si>
  <si>
    <t>手刻み</t>
    <rPh sb="0" eb="1">
      <t>テ</t>
    </rPh>
    <rPh sb="1" eb="2">
      <t>キザ</t>
    </rPh>
    <phoneticPr fontId="32"/>
  </si>
  <si>
    <t>下見板張り</t>
    <rPh sb="0" eb="2">
      <t>シタミ</t>
    </rPh>
    <rPh sb="2" eb="3">
      <t>イタ</t>
    </rPh>
    <rPh sb="3" eb="4">
      <t>バ</t>
    </rPh>
    <phoneticPr fontId="32"/>
  </si>
  <si>
    <t>左官仕上げ</t>
    <rPh sb="0" eb="2">
      <t>サカン</t>
    </rPh>
    <rPh sb="2" eb="4">
      <t>シア</t>
    </rPh>
    <phoneticPr fontId="32"/>
  </si>
  <si>
    <t>国産瓦</t>
    <rPh sb="0" eb="2">
      <t>コクサン</t>
    </rPh>
    <rPh sb="2" eb="3">
      <t>ガワラ</t>
    </rPh>
    <phoneticPr fontId="32"/>
  </si>
  <si>
    <t>木製建具</t>
    <rPh sb="0" eb="2">
      <t>モクセイ</t>
    </rPh>
    <rPh sb="2" eb="4">
      <t>タテグ</t>
    </rPh>
    <phoneticPr fontId="32"/>
  </si>
  <si>
    <t>畳</t>
    <rPh sb="0" eb="1">
      <t>タタミ</t>
    </rPh>
    <phoneticPr fontId="32"/>
  </si>
  <si>
    <t>構造材現し</t>
    <rPh sb="0" eb="2">
      <t>コウゾウ</t>
    </rPh>
    <rPh sb="2" eb="3">
      <t>ザイ</t>
    </rPh>
    <rPh sb="3" eb="4">
      <t>アラワ</t>
    </rPh>
    <phoneticPr fontId="32"/>
  </si>
  <si>
    <t>ポイント数</t>
    <rPh sb="4" eb="5">
      <t>スウ</t>
    </rPh>
    <phoneticPr fontId="32"/>
  </si>
  <si>
    <r>
      <t>瓦の種類</t>
    </r>
    <r>
      <rPr>
        <sz val="10"/>
        <color rgb="FFFF0000"/>
        <rFont val="ＭＳ Ｐゴシック"/>
        <family val="3"/>
        <charset val="128"/>
        <scheme val="minor"/>
      </rPr>
      <t>（選択式）</t>
    </r>
    <rPh sb="0" eb="1">
      <t>カワラ</t>
    </rPh>
    <rPh sb="2" eb="4">
      <t>シュルイ</t>
    </rPh>
    <rPh sb="5" eb="8">
      <t>センタクシキ</t>
    </rPh>
    <phoneticPr fontId="1"/>
  </si>
  <si>
    <r>
      <t>左官材料の種類</t>
    </r>
    <r>
      <rPr>
        <sz val="10"/>
        <color rgb="FFFF0000"/>
        <rFont val="ＭＳ Ｐゴシック"/>
        <family val="3"/>
        <charset val="128"/>
        <scheme val="minor"/>
      </rPr>
      <t>（選択式）</t>
    </r>
    <rPh sb="0" eb="2">
      <t>サカン</t>
    </rPh>
    <rPh sb="2" eb="4">
      <t>ザイリョウ</t>
    </rPh>
    <rPh sb="5" eb="7">
      <t>シュルイ</t>
    </rPh>
    <rPh sb="8" eb="11">
      <t>センタクシキ</t>
    </rPh>
    <phoneticPr fontId="1"/>
  </si>
  <si>
    <t>実木材
使用量</t>
  </si>
  <si>
    <t>構造材使用量m3</t>
    <rPh sb="0" eb="3">
      <t>コウゾウザイ</t>
    </rPh>
    <rPh sb="3" eb="5">
      <t>シヨウ</t>
    </rPh>
    <rPh sb="5" eb="6">
      <t>リョウ</t>
    </rPh>
    <phoneticPr fontId="32"/>
  </si>
  <si>
    <t>内外装使用面積m2</t>
    <rPh sb="0" eb="3">
      <t>ナイガイソウ</t>
    </rPh>
    <rPh sb="3" eb="5">
      <t>シヨウ</t>
    </rPh>
    <rPh sb="5" eb="7">
      <t>メンセキ</t>
    </rPh>
    <phoneticPr fontId="32"/>
  </si>
  <si>
    <t>補助金額
（千円）</t>
    <rPh sb="0" eb="2">
      <t>ホジョ</t>
    </rPh>
    <rPh sb="2" eb="4">
      <t>キンガク</t>
    </rPh>
    <rPh sb="6" eb="8">
      <t>センエン</t>
    </rPh>
    <phoneticPr fontId="32"/>
  </si>
  <si>
    <r>
      <t>18歳以下</t>
    </r>
    <r>
      <rPr>
        <sz val="10"/>
        <color rgb="FFFF0000"/>
        <rFont val="ＭＳ Ｐゴシック"/>
        <family val="3"/>
        <charset val="128"/>
        <scheme val="minor"/>
      </rPr>
      <t>（選択式）</t>
    </r>
    <rPh sb="2" eb="3">
      <t>サイ</t>
    </rPh>
    <rPh sb="3" eb="5">
      <t>イカ</t>
    </rPh>
    <phoneticPr fontId="32"/>
  </si>
  <si>
    <r>
      <t>18歳以下なしかつ婚姻10年</t>
    </r>
    <r>
      <rPr>
        <sz val="8"/>
        <color rgb="FFFF0000"/>
        <rFont val="ＭＳ Ｐゴシック"/>
        <family val="3"/>
        <charset val="128"/>
        <scheme val="minor"/>
      </rPr>
      <t>（選択式）</t>
    </r>
    <rPh sb="2" eb="3">
      <t>サイ</t>
    </rPh>
    <rPh sb="3" eb="5">
      <t>イカ</t>
    </rPh>
    <rPh sb="9" eb="11">
      <t>コンイン</t>
    </rPh>
    <rPh sb="13" eb="14">
      <t>ネン</t>
    </rPh>
    <phoneticPr fontId="32"/>
  </si>
  <si>
    <r>
      <t>近居（子育て世帯）</t>
    </r>
    <r>
      <rPr>
        <sz val="10"/>
        <color rgb="FFFF0000"/>
        <rFont val="ＭＳ Ｐゴシック"/>
        <family val="3"/>
        <charset val="128"/>
        <scheme val="minor"/>
      </rPr>
      <t>（選択式）</t>
    </r>
    <rPh sb="0" eb="2">
      <t>キンキョ</t>
    </rPh>
    <phoneticPr fontId="32"/>
  </si>
  <si>
    <r>
      <t>同居（子育て世帯）</t>
    </r>
    <r>
      <rPr>
        <sz val="10"/>
        <color rgb="FFFF0000"/>
        <rFont val="ＭＳ Ｐゴシック"/>
        <family val="3"/>
        <charset val="128"/>
        <scheme val="minor"/>
      </rPr>
      <t>（選択式）</t>
    </r>
    <rPh sb="0" eb="2">
      <t>ドウキョ</t>
    </rPh>
    <rPh sb="3" eb="5">
      <t>コソダ</t>
    </rPh>
    <rPh sb="6" eb="8">
      <t>セタイ</t>
    </rPh>
    <phoneticPr fontId="32"/>
  </si>
  <si>
    <r>
      <t>同居（親世帯）</t>
    </r>
    <r>
      <rPr>
        <sz val="10"/>
        <color rgb="FFFF0000"/>
        <rFont val="ＭＳ Ｐゴシック"/>
        <family val="3"/>
        <charset val="128"/>
        <scheme val="minor"/>
      </rPr>
      <t>（選択式）</t>
    </r>
    <rPh sb="0" eb="2">
      <t>ドウキョ</t>
    </rPh>
    <rPh sb="3" eb="4">
      <t>オヤ</t>
    </rPh>
    <rPh sb="4" eb="6">
      <t>セタイ</t>
    </rPh>
    <phoneticPr fontId="32"/>
  </si>
  <si>
    <t>大工
面積</t>
    <rPh sb="0" eb="2">
      <t>ダイク</t>
    </rPh>
    <rPh sb="3" eb="5">
      <t>メンセキ</t>
    </rPh>
    <phoneticPr fontId="32"/>
  </si>
  <si>
    <t>左官
面積</t>
    <rPh sb="0" eb="2">
      <t>サカン</t>
    </rPh>
    <rPh sb="3" eb="5">
      <t>メンセキ</t>
    </rPh>
    <phoneticPr fontId="32"/>
  </si>
  <si>
    <t>建具
面積</t>
    <rPh sb="0" eb="2">
      <t>タテグ</t>
    </rPh>
    <rPh sb="3" eb="5">
      <t>メンセキ</t>
    </rPh>
    <phoneticPr fontId="32"/>
  </si>
  <si>
    <t>補助金額計
（千円）</t>
    <rPh sb="0" eb="2">
      <t>ホジョ</t>
    </rPh>
    <rPh sb="2" eb="4">
      <t>キンガク</t>
    </rPh>
    <rPh sb="4" eb="5">
      <t>ケイ</t>
    </rPh>
    <rPh sb="7" eb="9">
      <t>センエン</t>
    </rPh>
    <phoneticPr fontId="32"/>
  </si>
  <si>
    <t>(千円）</t>
    <rPh sb="1" eb="3">
      <t>センエン</t>
    </rPh>
    <phoneticPr fontId="18"/>
  </si>
  <si>
    <t>着工</t>
    <rPh sb="0" eb="2">
      <t>チャッコウ</t>
    </rPh>
    <phoneticPr fontId="18"/>
  </si>
  <si>
    <t>完成</t>
    <rPh sb="0" eb="2">
      <t>カンセイ</t>
    </rPh>
    <phoneticPr fontId="18"/>
  </si>
  <si>
    <t>日付</t>
    <rPh sb="0" eb="2">
      <t>ヒヅケ</t>
    </rPh>
    <phoneticPr fontId="18"/>
  </si>
  <si>
    <t>金額</t>
    <rPh sb="0" eb="2">
      <t>キンガク</t>
    </rPh>
    <phoneticPr fontId="18"/>
  </si>
  <si>
    <t>社名等</t>
    <rPh sb="0" eb="2">
      <t>シャメイ</t>
    </rPh>
    <rPh sb="2" eb="3">
      <t>トウ</t>
    </rPh>
    <phoneticPr fontId="32"/>
  </si>
  <si>
    <t>所在地</t>
    <rPh sb="0" eb="3">
      <t>ショザイチ</t>
    </rPh>
    <phoneticPr fontId="32"/>
  </si>
  <si>
    <r>
      <t>事業者名称</t>
    </r>
    <r>
      <rPr>
        <sz val="10"/>
        <color rgb="FFFF0000"/>
        <rFont val="ＭＳ Ｐゴシック"/>
        <family val="3"/>
        <charset val="128"/>
        <scheme val="minor"/>
      </rPr>
      <t>（選択式）</t>
    </r>
    <rPh sb="0" eb="3">
      <t>ジギョウシャ</t>
    </rPh>
    <rPh sb="3" eb="5">
      <t>メイショウ</t>
    </rPh>
    <phoneticPr fontId="1"/>
  </si>
  <si>
    <t>（m2）</t>
  </si>
  <si>
    <t>（万円）</t>
    <rPh sb="1" eb="2">
      <t>マン</t>
    </rPh>
    <rPh sb="2" eb="3">
      <t>エン</t>
    </rPh>
    <phoneticPr fontId="32"/>
  </si>
  <si>
    <r>
      <t xml:space="preserve">要・不要
</t>
    </r>
    <r>
      <rPr>
        <sz val="10"/>
        <color rgb="FFFF0000"/>
        <rFont val="ＭＳ Ｐゴシック"/>
        <family val="3"/>
        <charset val="128"/>
        <scheme val="minor"/>
      </rPr>
      <t>（選択式）</t>
    </r>
    <rPh sb="0" eb="1">
      <t>ヨウ</t>
    </rPh>
    <rPh sb="2" eb="4">
      <t>フヨウ</t>
    </rPh>
    <phoneticPr fontId="32"/>
  </si>
  <si>
    <t>承認日</t>
    <rPh sb="0" eb="2">
      <t>ショウニン</t>
    </rPh>
    <phoneticPr fontId="32"/>
  </si>
  <si>
    <t>変更内容</t>
    <rPh sb="0" eb="2">
      <t>ヘンコウ</t>
    </rPh>
    <rPh sb="2" eb="4">
      <t>ナイヨウ</t>
    </rPh>
    <phoneticPr fontId="1"/>
  </si>
  <si>
    <r>
      <t>申請区分</t>
    </r>
    <r>
      <rPr>
        <sz val="10"/>
        <color rgb="FFFF0000"/>
        <rFont val="ＭＳ Ｐゴシック"/>
        <family val="3"/>
        <charset val="128"/>
        <scheme val="minor"/>
      </rPr>
      <t>（選択式）</t>
    </r>
    <phoneticPr fontId="1"/>
  </si>
  <si>
    <t>申請受付日</t>
    <phoneticPr fontId="1"/>
  </si>
  <si>
    <t>証明書発行日</t>
    <phoneticPr fontId="1"/>
  </si>
  <si>
    <t>証明書文書番号</t>
    <phoneticPr fontId="1"/>
  </si>
  <si>
    <t>住まいる交付決定通知の文書番号</t>
    <phoneticPr fontId="1"/>
  </si>
  <si>
    <t>補助金名</t>
    <phoneticPr fontId="1"/>
  </si>
  <si>
    <t>交付主体</t>
    <phoneticPr fontId="1"/>
  </si>
  <si>
    <r>
      <t>外皮平均熱貫流率(U</t>
    </r>
    <r>
      <rPr>
        <vertAlign val="subscript"/>
        <sz val="10"/>
        <rFont val="ＭＳ Ｐゴシック"/>
        <family val="3"/>
        <charset val="128"/>
        <scheme val="minor"/>
      </rPr>
      <t>A</t>
    </r>
    <r>
      <rPr>
        <sz val="10"/>
        <rFont val="ＭＳ Ｐゴシック"/>
        <family val="3"/>
        <charset val="128"/>
        <scheme val="minor"/>
      </rPr>
      <t>値)</t>
    </r>
    <rPh sb="0" eb="4">
      <t>ガイヒヘイキン</t>
    </rPh>
    <rPh sb="4" eb="8">
      <t>ネツカンリュウリツ</t>
    </rPh>
    <phoneticPr fontId="1"/>
  </si>
  <si>
    <r>
      <t>冷房期の平均日射熱取得率(η</t>
    </r>
    <r>
      <rPr>
        <vertAlign val="subscript"/>
        <sz val="10"/>
        <rFont val="ＭＳ Ｐゴシック"/>
        <family val="3"/>
        <charset val="128"/>
        <scheme val="minor"/>
      </rPr>
      <t>AC</t>
    </r>
    <r>
      <rPr>
        <sz val="10"/>
        <rFont val="ＭＳ Ｐゴシック"/>
        <family val="3"/>
        <charset val="128"/>
        <scheme val="minor"/>
      </rPr>
      <t>値)</t>
    </r>
    <phoneticPr fontId="1"/>
  </si>
  <si>
    <t>一次エネルギー消費量(BEI)</t>
    <phoneticPr fontId="1"/>
  </si>
  <si>
    <t>県産材を最も多く供給した製材所名</t>
    <rPh sb="0" eb="3">
      <t>ケンサンザイ</t>
    </rPh>
    <rPh sb="4" eb="5">
      <t>モット</t>
    </rPh>
    <rPh sb="6" eb="7">
      <t>オオ</t>
    </rPh>
    <rPh sb="8" eb="10">
      <t>キョウキュウ</t>
    </rPh>
    <rPh sb="12" eb="15">
      <t>セイザイショ</t>
    </rPh>
    <rPh sb="15" eb="16">
      <t>メイ</t>
    </rPh>
    <phoneticPr fontId="1"/>
  </si>
  <si>
    <t>実績補助金額
(千円)</t>
    <rPh sb="0" eb="2">
      <t>ジッセキ</t>
    </rPh>
    <rPh sb="2" eb="5">
      <t>ホジョキン</t>
    </rPh>
    <rPh sb="5" eb="6">
      <t>ガク</t>
    </rPh>
    <rPh sb="8" eb="10">
      <t>センエン</t>
    </rPh>
    <phoneticPr fontId="32"/>
  </si>
  <si>
    <t>確定額(交決と実績の小さい方）</t>
    <rPh sb="0" eb="2">
      <t>カクテイ</t>
    </rPh>
    <rPh sb="2" eb="3">
      <t>ガク</t>
    </rPh>
    <rPh sb="4" eb="5">
      <t>コウ</t>
    </rPh>
    <rPh sb="5" eb="6">
      <t>ケツ</t>
    </rPh>
    <rPh sb="7" eb="9">
      <t>ジッセキ</t>
    </rPh>
    <rPh sb="10" eb="11">
      <t>チイ</t>
    </rPh>
    <rPh sb="13" eb="14">
      <t>ホウ</t>
    </rPh>
    <phoneticPr fontId="1"/>
  </si>
  <si>
    <t>県産規格材を最も多く供給した製材所名</t>
    <rPh sb="0" eb="1">
      <t>アガタ</t>
    </rPh>
    <rPh sb="1" eb="2">
      <t>サン</t>
    </rPh>
    <rPh sb="2" eb="4">
      <t>キカク</t>
    </rPh>
    <rPh sb="4" eb="5">
      <t>ザイ</t>
    </rPh>
    <rPh sb="6" eb="7">
      <t>モット</t>
    </rPh>
    <rPh sb="8" eb="9">
      <t>オオ</t>
    </rPh>
    <rPh sb="10" eb="12">
      <t>キョウキュウ</t>
    </rPh>
    <rPh sb="14" eb="17">
      <t>セイザイショ</t>
    </rPh>
    <rPh sb="17" eb="18">
      <t>メイ</t>
    </rPh>
    <phoneticPr fontId="1"/>
  </si>
  <si>
    <t>機械等級区分を行った事業者名</t>
    <rPh sb="0" eb="2">
      <t>キカイ</t>
    </rPh>
    <rPh sb="2" eb="4">
      <t>トウキュウ</t>
    </rPh>
    <rPh sb="4" eb="6">
      <t>クブン</t>
    </rPh>
    <rPh sb="7" eb="8">
      <t>オコナ</t>
    </rPh>
    <rPh sb="10" eb="13">
      <t>ジギョウシャ</t>
    </rPh>
    <rPh sb="13" eb="14">
      <t>メイ</t>
    </rPh>
    <phoneticPr fontId="1"/>
  </si>
  <si>
    <t>内外装材を最も多く供給した製材所名</t>
    <rPh sb="0" eb="1">
      <t>ナイ</t>
    </rPh>
    <rPh sb="1" eb="4">
      <t>ガイソウザイ</t>
    </rPh>
    <rPh sb="5" eb="6">
      <t>モット</t>
    </rPh>
    <rPh sb="7" eb="8">
      <t>オオ</t>
    </rPh>
    <rPh sb="9" eb="11">
      <t>キョウキュウ</t>
    </rPh>
    <rPh sb="13" eb="16">
      <t>セイザイショ</t>
    </rPh>
    <rPh sb="16" eb="17">
      <t>メイ</t>
    </rPh>
    <phoneticPr fontId="1"/>
  </si>
  <si>
    <t>木製建具事業者名</t>
    <rPh sb="0" eb="2">
      <t>モクセイ</t>
    </rPh>
    <rPh sb="2" eb="4">
      <t>タテグ</t>
    </rPh>
    <rPh sb="4" eb="7">
      <t>ジギョウシャ</t>
    </rPh>
    <rPh sb="7" eb="8">
      <t>メイ</t>
    </rPh>
    <phoneticPr fontId="1"/>
  </si>
  <si>
    <t>畳事業者名</t>
    <rPh sb="0" eb="1">
      <t>タタミ</t>
    </rPh>
    <rPh sb="1" eb="4">
      <t>ジギョウシャ</t>
    </rPh>
    <rPh sb="4" eb="5">
      <t>メイ</t>
    </rPh>
    <phoneticPr fontId="1"/>
  </si>
  <si>
    <t>構造材を最も多く供給した製材所名</t>
    <rPh sb="0" eb="3">
      <t>コウゾウザイ</t>
    </rPh>
    <rPh sb="4" eb="5">
      <t>モット</t>
    </rPh>
    <rPh sb="6" eb="7">
      <t>オオ</t>
    </rPh>
    <rPh sb="8" eb="10">
      <t>キョウキュウ</t>
    </rPh>
    <rPh sb="12" eb="15">
      <t>セイザイショ</t>
    </rPh>
    <rPh sb="15" eb="16">
      <t>メイ</t>
    </rPh>
    <phoneticPr fontId="1"/>
  </si>
  <si>
    <t>18歳未満</t>
    <rPh sb="2" eb="3">
      <t>サイ</t>
    </rPh>
    <rPh sb="3" eb="5">
      <t>ミマン</t>
    </rPh>
    <phoneticPr fontId="32"/>
  </si>
  <si>
    <t>婚姻後10年以内</t>
    <rPh sb="0" eb="3">
      <t>コンインゴ</t>
    </rPh>
    <rPh sb="5" eb="6">
      <t>ネン</t>
    </rPh>
    <rPh sb="6" eb="8">
      <t>イナイ</t>
    </rPh>
    <phoneticPr fontId="32"/>
  </si>
  <si>
    <t>有
有なら1を選択</t>
    <rPh sb="0" eb="1">
      <t>ア</t>
    </rPh>
    <rPh sb="3" eb="4">
      <t>ア</t>
    </rPh>
    <rPh sb="8" eb="10">
      <t>センタク</t>
    </rPh>
    <phoneticPr fontId="32"/>
  </si>
  <si>
    <t>近居（子育て世帯）</t>
    <rPh sb="0" eb="2">
      <t>キンキョ</t>
    </rPh>
    <phoneticPr fontId="32"/>
  </si>
  <si>
    <t>同居（子育て世帯）</t>
    <rPh sb="0" eb="2">
      <t>ドウキョ</t>
    </rPh>
    <rPh sb="3" eb="5">
      <t>コソダ</t>
    </rPh>
    <rPh sb="6" eb="8">
      <t>セタイ</t>
    </rPh>
    <phoneticPr fontId="32"/>
  </si>
  <si>
    <t>同居（親世帯）</t>
    <rPh sb="0" eb="2">
      <t>ドウキョ</t>
    </rPh>
    <rPh sb="3" eb="4">
      <t>オヤ</t>
    </rPh>
    <rPh sb="4" eb="6">
      <t>セタイ</t>
    </rPh>
    <phoneticPr fontId="32"/>
  </si>
  <si>
    <t>(区分）
実績・取消・取下</t>
    <rPh sb="1" eb="3">
      <t>クブン</t>
    </rPh>
    <rPh sb="5" eb="7">
      <t>ジッセキ</t>
    </rPh>
    <rPh sb="8" eb="10">
      <t>トリケシ</t>
    </rPh>
    <rPh sb="11" eb="13">
      <t>トリサ</t>
    </rPh>
    <phoneticPr fontId="32"/>
  </si>
  <si>
    <r>
      <t xml:space="preserve">実績報告日
</t>
    </r>
    <r>
      <rPr>
        <sz val="10"/>
        <color indexed="12"/>
        <rFont val="ＭＳ Ｐゴシック"/>
        <family val="3"/>
        <charset val="128"/>
      </rPr>
      <t>又は取下日等</t>
    </r>
    <rPh sb="0" eb="2">
      <t>ジッセキ</t>
    </rPh>
    <rPh sb="2" eb="4">
      <t>ホウコク</t>
    </rPh>
    <rPh sb="4" eb="5">
      <t>ビ</t>
    </rPh>
    <rPh sb="6" eb="7">
      <t>マタ</t>
    </rPh>
    <rPh sb="8" eb="10">
      <t>トリサ</t>
    </rPh>
    <rPh sb="10" eb="11">
      <t>ヒ</t>
    </rPh>
    <rPh sb="11" eb="12">
      <t>トウ</t>
    </rPh>
    <phoneticPr fontId="32"/>
  </si>
  <si>
    <t>額の
確定日</t>
    <rPh sb="0" eb="1">
      <t>ガク</t>
    </rPh>
    <rPh sb="3" eb="5">
      <t>カクテイ</t>
    </rPh>
    <rPh sb="5" eb="6">
      <t>ビ</t>
    </rPh>
    <phoneticPr fontId="18"/>
  </si>
  <si>
    <t>支払日</t>
    <rPh sb="0" eb="3">
      <t>シハライビ</t>
    </rPh>
    <phoneticPr fontId="32"/>
  </si>
  <si>
    <t>交付決定額</t>
    <rPh sb="0" eb="2">
      <t>コウフ</t>
    </rPh>
    <rPh sb="2" eb="4">
      <t>ケッテイ</t>
    </rPh>
    <rPh sb="4" eb="5">
      <t>ガク</t>
    </rPh>
    <phoneticPr fontId="32"/>
  </si>
  <si>
    <t>確定・支払金額
（千円）</t>
    <rPh sb="0" eb="2">
      <t>カクテイ</t>
    </rPh>
    <rPh sb="3" eb="5">
      <t>シハライ</t>
    </rPh>
    <rPh sb="5" eb="7">
      <t>キンガク</t>
    </rPh>
    <rPh sb="9" eb="11">
      <t>センエン</t>
    </rPh>
    <phoneticPr fontId="18"/>
  </si>
  <si>
    <t>実績減
（千円）</t>
    <rPh sb="0" eb="2">
      <t>ジッセキ</t>
    </rPh>
    <rPh sb="2" eb="3">
      <t>ゲン</t>
    </rPh>
    <rPh sb="5" eb="7">
      <t>センエン</t>
    </rPh>
    <phoneticPr fontId="18"/>
  </si>
  <si>
    <t>新築</t>
  </si>
  <si>
    <t>月</t>
    <rPh sb="0" eb="1">
      <t>ガツ</t>
    </rPh>
    <phoneticPr fontId="1"/>
  </si>
  <si>
    <t>↑都道府県欄に全住所を一括掲載（R5の台帳からセル結合</t>
    <rPh sb="1" eb="5">
      <t>トドウフケン</t>
    </rPh>
    <rPh sb="5" eb="6">
      <t>ラン</t>
    </rPh>
    <rPh sb="7" eb="8">
      <t>ゼン</t>
    </rPh>
    <rPh sb="8" eb="10">
      <t>ジュウショ</t>
    </rPh>
    <rPh sb="11" eb="13">
      <t>イッカツ</t>
    </rPh>
    <rPh sb="13" eb="15">
      <t>ケイサイ</t>
    </rPh>
    <rPh sb="19" eb="21">
      <t>ダイチョウ</t>
    </rPh>
    <rPh sb="25" eb="27">
      <t>ケツゴウ</t>
    </rPh>
    <phoneticPr fontId="1"/>
  </si>
  <si>
    <t>合計</t>
    <rPh sb="0" eb="2">
      <t>ゴウケイ</t>
    </rPh>
    <phoneticPr fontId="1"/>
  </si>
  <si>
    <t>入力行</t>
    <rPh sb="0" eb="2">
      <t>ニュウリョク</t>
    </rPh>
    <rPh sb="2" eb="3">
      <t>ギョウ</t>
    </rPh>
    <phoneticPr fontId="1"/>
  </si>
  <si>
    <t/>
  </si>
  <si>
    <t>未来型</t>
    <rPh sb="0" eb="3">
      <t>ミライガタ</t>
    </rPh>
    <phoneticPr fontId="1"/>
  </si>
  <si>
    <t>内外装材に県産材を20㎡以上使用する。</t>
    <rPh sb="0" eb="4">
      <t>ナイガイソウザイ</t>
    </rPh>
    <rPh sb="5" eb="8">
      <t>ケンサンザイ</t>
    </rPh>
    <rPh sb="12" eb="14">
      <t>イジョウ</t>
    </rPh>
    <rPh sb="14" eb="16">
      <t>シヨウ</t>
    </rPh>
    <phoneticPr fontId="1"/>
  </si>
  <si>
    <t>〇</t>
  </si>
  <si>
    <t>とっとり未来型省エネ住宅特別促進事業補助金</t>
    <rPh sb="4" eb="6">
      <t>ミライ</t>
    </rPh>
    <rPh sb="6" eb="7">
      <t>ガタ</t>
    </rPh>
    <rPh sb="7" eb="8">
      <t>ショウ</t>
    </rPh>
    <rPh sb="10" eb="12">
      <t>ジュウタク</t>
    </rPh>
    <rPh sb="12" eb="14">
      <t>トクベツ</t>
    </rPh>
    <rPh sb="14" eb="16">
      <t>ソクシン</t>
    </rPh>
    <rPh sb="16" eb="18">
      <t>ジギョウ</t>
    </rPh>
    <rPh sb="18" eb="21">
      <t>ホジョキン</t>
    </rPh>
    <phoneticPr fontId="1"/>
  </si>
  <si>
    <t>添付書類</t>
    <rPh sb="0" eb="4">
      <t>テンプショルイ</t>
    </rPh>
    <phoneticPr fontId="1"/>
  </si>
  <si>
    <t>　　　　　　　とっとり未来型省エネ住宅特別促進事業建設等報告書【新築用】</t>
    <rPh sb="25" eb="27">
      <t>ケンセツ</t>
    </rPh>
    <rPh sb="27" eb="28">
      <t>トウ</t>
    </rPh>
    <rPh sb="28" eb="30">
      <t>ホウコク</t>
    </rPh>
    <rPh sb="30" eb="31">
      <t>ショ</t>
    </rPh>
    <rPh sb="32" eb="34">
      <t>シンチク</t>
    </rPh>
    <rPh sb="34" eb="35">
      <t>ヨウ</t>
    </rPh>
    <phoneticPr fontId="1"/>
  </si>
  <si>
    <t>　　　　　　　とっとり住まいる支援事業兼</t>
    <rPh sb="19" eb="20">
      <t>ケン</t>
    </rPh>
    <phoneticPr fontId="1"/>
  </si>
  <si>
    <t>　私は、とっとり住まいる支援事業補助金交付要綱及びとっとり未来型省エネ住宅特別促進事業補助金交付要綱を熟読し、交付申請（実績報告）内容について下記のとおり確認しました。</t>
    <rPh sb="1" eb="2">
      <t>ワタシ</t>
    </rPh>
    <rPh sb="8" eb="9">
      <t>ス</t>
    </rPh>
    <rPh sb="12" eb="16">
      <t>シエンジギョウ</t>
    </rPh>
    <rPh sb="16" eb="19">
      <t>ホジョキン</t>
    </rPh>
    <rPh sb="19" eb="21">
      <t>コウフ</t>
    </rPh>
    <rPh sb="21" eb="23">
      <t>ヨウコウ</t>
    </rPh>
    <rPh sb="51" eb="53">
      <t>ジュクドク</t>
    </rPh>
    <rPh sb="55" eb="57">
      <t>コウフ</t>
    </rPh>
    <rPh sb="57" eb="59">
      <t>シンセイ</t>
    </rPh>
    <rPh sb="60" eb="62">
      <t>ジッセキ</t>
    </rPh>
    <rPh sb="62" eb="64">
      <t>ホウコク</t>
    </rPh>
    <rPh sb="65" eb="67">
      <t>ナイヨウ</t>
    </rPh>
    <phoneticPr fontId="1"/>
  </si>
  <si>
    <t>とっとり住まいる支援事業兼とっとり未来型省エネ住宅特別促進事業建築等報告書【新築用】</t>
    <rPh sb="12" eb="13">
      <t>ケン</t>
    </rPh>
    <rPh sb="31" eb="34">
      <t>ケンチクナド</t>
    </rPh>
    <rPh sb="34" eb="36">
      <t>ホウコク</t>
    </rPh>
    <phoneticPr fontId="1"/>
  </si>
  <si>
    <t>・とっとり住まいる支援事業兼とっとり未来型省エネ住宅特別促進事業</t>
    <phoneticPr fontId="1"/>
  </si>
  <si>
    <t>　建設等報告書（様式第６号）</t>
    <phoneticPr fontId="1"/>
  </si>
  <si>
    <t>あなたが補助金実績報告で提出する書類は次のとおりです。</t>
    <rPh sb="4" eb="7">
      <t>ホジョキン</t>
    </rPh>
    <rPh sb="7" eb="11">
      <t>ジッセキホウコク</t>
    </rPh>
    <rPh sb="12" eb="14">
      <t>テイシュツ</t>
    </rPh>
    <rPh sb="16" eb="18">
      <t>ショルイ</t>
    </rPh>
    <rPh sb="19" eb="20">
      <t>ツギ</t>
    </rPh>
    <phoneticPr fontId="1"/>
  </si>
  <si>
    <t>　私は、とっとり住まいる支援事業補助金交付要綱及びとっとり未来型省エネ住宅特別促進事業補助金交付要綱を熟読し、実績報告内容について上記のとおり確認しました。</t>
    <rPh sb="1" eb="2">
      <t>ワタシ</t>
    </rPh>
    <rPh sb="8" eb="9">
      <t>ス</t>
    </rPh>
    <rPh sb="12" eb="16">
      <t>シエンジギョウ</t>
    </rPh>
    <rPh sb="16" eb="19">
      <t>ホジョキン</t>
    </rPh>
    <rPh sb="19" eb="21">
      <t>コウフ</t>
    </rPh>
    <rPh sb="21" eb="23">
      <t>ヨウコウ</t>
    </rPh>
    <rPh sb="51" eb="53">
      <t>ジュクドク</t>
    </rPh>
    <rPh sb="55" eb="57">
      <t>ジッセキ</t>
    </rPh>
    <rPh sb="57" eb="59">
      <t>ホウコク</t>
    </rPh>
    <rPh sb="59" eb="61">
      <t>ナイヨウ</t>
    </rPh>
    <rPh sb="65" eb="66">
      <t>ウエ</t>
    </rPh>
    <phoneticPr fontId="1"/>
  </si>
  <si>
    <t>住居表示</t>
    <rPh sb="0" eb="2">
      <t>ジュウキョ</t>
    </rPh>
    <rPh sb="2" eb="4">
      <t>ヒョウジ</t>
    </rPh>
    <phoneticPr fontId="1"/>
  </si>
  <si>
    <t>　</t>
  </si>
  <si>
    <t>とっとり未来型省エネ住宅特別促進事業補助金交付申請書兼実績報告書</t>
    <rPh sb="4" eb="7">
      <t>ミライガタ</t>
    </rPh>
    <rPh sb="7" eb="8">
      <t>ショウ</t>
    </rPh>
    <rPh sb="10" eb="12">
      <t>ジュウタク</t>
    </rPh>
    <rPh sb="12" eb="14">
      <t>トクベツ</t>
    </rPh>
    <rPh sb="14" eb="16">
      <t>ソクシン</t>
    </rPh>
    <rPh sb="16" eb="18">
      <t>ジギョウ</t>
    </rPh>
    <rPh sb="18" eb="21">
      <t>ホジョキン</t>
    </rPh>
    <rPh sb="21" eb="26">
      <t>コウフシンセイショ</t>
    </rPh>
    <rPh sb="26" eb="27">
      <t>ケン</t>
    </rPh>
    <rPh sb="27" eb="29">
      <t>ジッセキ</t>
    </rPh>
    <rPh sb="29" eb="32">
      <t>ホウコクショ</t>
    </rPh>
    <phoneticPr fontId="1"/>
  </si>
  <si>
    <t>交付申請</t>
    <rPh sb="0" eb="2">
      <t>コウフ</t>
    </rPh>
    <rPh sb="2" eb="4">
      <t>シンセイ</t>
    </rPh>
    <phoneticPr fontId="1"/>
  </si>
  <si>
    <t>実績報告</t>
    <rPh sb="0" eb="4">
      <t>ジッセキホウコク</t>
    </rPh>
    <phoneticPr fontId="1"/>
  </si>
  <si>
    <t>交付申請額</t>
    <rPh sb="0" eb="2">
      <t>コウフ</t>
    </rPh>
    <rPh sb="2" eb="4">
      <t>シンセイ</t>
    </rPh>
    <rPh sb="4" eb="5">
      <t>ガク</t>
    </rPh>
    <phoneticPr fontId="1"/>
  </si>
  <si>
    <t>交付申請</t>
    <rPh sb="0" eb="4">
      <t>コウフシンセイ</t>
    </rPh>
    <phoneticPr fontId="1"/>
  </si>
  <si>
    <t>とっとり住まいる支援事業補助金交付申請書兼実績報告書</t>
    <rPh sb="4" eb="5">
      <t>ス</t>
    </rPh>
    <rPh sb="8" eb="10">
      <t>シエン</t>
    </rPh>
    <rPh sb="10" eb="12">
      <t>ジギョウ</t>
    </rPh>
    <rPh sb="12" eb="15">
      <t>ホジョキン</t>
    </rPh>
    <rPh sb="15" eb="20">
      <t>コウフシンセイショ</t>
    </rPh>
    <rPh sb="20" eb="21">
      <t>ケン</t>
    </rPh>
    <rPh sb="21" eb="23">
      <t>ジッセキ</t>
    </rPh>
    <rPh sb="23" eb="26">
      <t>ホウコクショ</t>
    </rPh>
    <phoneticPr fontId="1"/>
  </si>
  <si>
    <t>　下記のとおり、補助金の交付を受けたいので、鳥取県補助金等交付規則第５条の規定により、関係書類を添えて申請します。</t>
    <phoneticPr fontId="1"/>
  </si>
  <si>
    <t>　下記のとおり、補助金の交付を受けたいので、鳥取県補助金等交付規則第５条の規定により、関係書類を添えて申請します。</t>
    <phoneticPr fontId="1"/>
  </si>
  <si>
    <t>登録番号</t>
    <rPh sb="0" eb="4">
      <t>トウロクバンゴウ</t>
    </rPh>
    <phoneticPr fontId="1"/>
  </si>
  <si>
    <t>←登録通知書の番号を記入してください。</t>
    <rPh sb="1" eb="6">
      <t>トウロクツウチショ</t>
    </rPh>
    <rPh sb="7" eb="9">
      <t>バンゴウ</t>
    </rPh>
    <rPh sb="10" eb="12">
      <t>キニュウ</t>
    </rPh>
    <phoneticPr fontId="1"/>
  </si>
  <si>
    <t>第</t>
    <rPh sb="0" eb="1">
      <t>ダイ</t>
    </rPh>
    <phoneticPr fontId="1"/>
  </si>
  <si>
    <t>号</t>
    <rPh sb="0" eb="1">
      <t>ゴウ</t>
    </rPh>
    <phoneticPr fontId="1"/>
  </si>
  <si>
    <t>③県産JAS製材の使用材積</t>
    <rPh sb="1" eb="3">
      <t>ケンサン</t>
    </rPh>
    <rPh sb="6" eb="7">
      <t>セイ</t>
    </rPh>
    <rPh sb="7" eb="8">
      <t>ザイ</t>
    </rPh>
    <rPh sb="9" eb="11">
      <t>シヨウ</t>
    </rPh>
    <rPh sb="11" eb="13">
      <t>ザイセキ</t>
    </rPh>
    <phoneticPr fontId="1"/>
  </si>
  <si>
    <t>横架材</t>
    <rPh sb="0" eb="3">
      <t>オウカザイ</t>
    </rPh>
    <phoneticPr fontId="1"/>
  </si>
  <si>
    <t>横架材以外</t>
    <rPh sb="0" eb="3">
      <t>オウカザイ</t>
    </rPh>
    <rPh sb="3" eb="5">
      <t>イガイ</t>
    </rPh>
    <phoneticPr fontId="1"/>
  </si>
  <si>
    <t>＜実績報告時の提出書類＞鳥取県産材活用協議会が発行する県産材の産地証明書の写し</t>
    <rPh sb="1" eb="3">
      <t>ジッセキ</t>
    </rPh>
    <rPh sb="3" eb="5">
      <t>ホウコク</t>
    </rPh>
    <rPh sb="5" eb="6">
      <t>ジ</t>
    </rPh>
    <rPh sb="7" eb="9">
      <t>テイシュツ</t>
    </rPh>
    <rPh sb="9" eb="11">
      <t>ショルイ</t>
    </rPh>
    <rPh sb="27" eb="28">
      <t>ケン</t>
    </rPh>
    <rPh sb="28" eb="30">
      <t>サンザイ</t>
    </rPh>
    <rPh sb="31" eb="33">
      <t>サンチ</t>
    </rPh>
    <rPh sb="33" eb="36">
      <t>ショウメイショ</t>
    </rPh>
    <rPh sb="37" eb="38">
      <t>ウツ</t>
    </rPh>
    <phoneticPr fontId="1"/>
  </si>
  <si>
    <t>＜実績報告時の提出書類＞鳥取県木材協同組合連合会が発行する日本農林規格県産材</t>
    <rPh sb="1" eb="3">
      <t>ジッセキ</t>
    </rPh>
    <rPh sb="3" eb="5">
      <t>ホウコク</t>
    </rPh>
    <rPh sb="5" eb="6">
      <t>ジ</t>
    </rPh>
    <rPh sb="7" eb="9">
      <t>テイシュツ</t>
    </rPh>
    <rPh sb="9" eb="11">
      <t>ショルイ</t>
    </rPh>
    <phoneticPr fontId="1"/>
  </si>
  <si>
    <t>（ＪＡＳ格付及び含水率20%以下）であることを証明する書類等</t>
    <rPh sb="4" eb="6">
      <t>カクヅケ</t>
    </rPh>
    <rPh sb="6" eb="7">
      <t>オヨ</t>
    </rPh>
    <rPh sb="8" eb="11">
      <t>ガンスイリツ</t>
    </rPh>
    <rPh sb="14" eb="16">
      <t>イカ</t>
    </rPh>
    <rPh sb="23" eb="25">
      <t>ショウメイ</t>
    </rPh>
    <rPh sb="27" eb="29">
      <t>ショルイ</t>
    </rPh>
    <rPh sb="29" eb="30">
      <t>ナド</t>
    </rPh>
    <phoneticPr fontId="1"/>
  </si>
  <si>
    <r>
      <t>・</t>
    </r>
    <r>
      <rPr>
        <sz val="9"/>
        <color rgb="FFFF0000"/>
        <rFont val="ＭＳ Ｐ明朝"/>
        <family val="1"/>
        <charset val="128"/>
      </rPr>
      <t>含水率20%以下</t>
    </r>
    <r>
      <rPr>
        <sz val="9"/>
        <color theme="1"/>
        <rFont val="ＭＳ Ｐ明朝"/>
        <family val="1"/>
        <charset val="128"/>
      </rPr>
      <t>の県産内外装材（木塀、門含む。）を１m2以上使用する場合、</t>
    </r>
    <r>
      <rPr>
        <sz val="9"/>
        <color rgb="FFFF0000"/>
        <rFont val="ＭＳ Ｐ明朝"/>
        <family val="1"/>
        <charset val="128"/>
      </rPr>
      <t>見付面積</t>
    </r>
    <r>
      <rPr>
        <sz val="9"/>
        <color theme="1"/>
        <rFont val="ＭＳ Ｐ明朝"/>
        <family val="1"/>
        <charset val="128"/>
      </rPr>
      <t>１m2につき３千円が交付されます。</t>
    </r>
    <rPh sb="1" eb="4">
      <t>ガンスイリツ</t>
    </rPh>
    <rPh sb="7" eb="9">
      <t>イカ</t>
    </rPh>
    <rPh sb="10" eb="12">
      <t>ケンサン</t>
    </rPh>
    <rPh sb="12" eb="13">
      <t>ナイ</t>
    </rPh>
    <rPh sb="13" eb="16">
      <t>ガイソウザイ</t>
    </rPh>
    <rPh sb="17" eb="18">
      <t>モク</t>
    </rPh>
    <rPh sb="18" eb="19">
      <t>ベイ</t>
    </rPh>
    <rPh sb="20" eb="21">
      <t>モン</t>
    </rPh>
    <rPh sb="21" eb="22">
      <t>フク</t>
    </rPh>
    <rPh sb="29" eb="31">
      <t>イジョウ</t>
    </rPh>
    <rPh sb="31" eb="33">
      <t>シヨウ</t>
    </rPh>
    <rPh sb="35" eb="37">
      <t>バアイ</t>
    </rPh>
    <rPh sb="38" eb="40">
      <t>ミツケ</t>
    </rPh>
    <rPh sb="40" eb="42">
      <t>メンセキ</t>
    </rPh>
    <rPh sb="49" eb="51">
      <t>センエン</t>
    </rPh>
    <rPh sb="52" eb="54">
      <t>コウフ</t>
    </rPh>
    <phoneticPr fontId="1"/>
  </si>
  <si>
    <t>・県産CLT材、県産内外装材、県産木塀の上限額は20万円になります。</t>
    <rPh sb="1" eb="3">
      <t>ケンサン</t>
    </rPh>
    <rPh sb="6" eb="7">
      <t>ザイ</t>
    </rPh>
    <rPh sb="8" eb="10">
      <t>ケンサン</t>
    </rPh>
    <rPh sb="10" eb="11">
      <t>ナイ</t>
    </rPh>
    <rPh sb="11" eb="14">
      <t>ガイソウザイ</t>
    </rPh>
    <rPh sb="15" eb="17">
      <t>ケンサン</t>
    </rPh>
    <rPh sb="17" eb="18">
      <t>モク</t>
    </rPh>
    <rPh sb="18" eb="19">
      <t>ベイ</t>
    </rPh>
    <rPh sb="20" eb="23">
      <t>ジョウゲンガク</t>
    </rPh>
    <rPh sb="26" eb="28">
      <t>マンエン</t>
    </rPh>
    <phoneticPr fontId="1"/>
  </si>
  <si>
    <t>横架材
使用量
(m3)</t>
    <rPh sb="0" eb="3">
      <t>オウカザイ</t>
    </rPh>
    <rPh sb="4" eb="7">
      <t>シヨウリョウ</t>
    </rPh>
    <phoneticPr fontId="32"/>
  </si>
  <si>
    <t>横架材以外
使用量
(m3)</t>
    <rPh sb="0" eb="3">
      <t>オウカザイ</t>
    </rPh>
    <rPh sb="3" eb="5">
      <t>イガイ</t>
    </rPh>
    <rPh sb="6" eb="9">
      <t>シヨウリョウ</t>
    </rPh>
    <phoneticPr fontId="32"/>
  </si>
  <si>
    <t>県産JAS製材</t>
    <rPh sb="0" eb="2">
      <t>ケンサン</t>
    </rPh>
    <rPh sb="5" eb="7">
      <t>セイザイ</t>
    </rPh>
    <phoneticPr fontId="1"/>
  </si>
  <si>
    <t>鳥取県産材活用協議会が発行する県産材の産地証明書の写し</t>
    <rPh sb="3" eb="5">
      <t>サンザイ</t>
    </rPh>
    <rPh sb="5" eb="7">
      <t>カツヨウ</t>
    </rPh>
    <rPh sb="7" eb="10">
      <t>キョウギカイ</t>
    </rPh>
    <rPh sb="15" eb="18">
      <t>ケンサンザイ</t>
    </rPh>
    <rPh sb="19" eb="21">
      <t>サンチ</t>
    </rPh>
    <rPh sb="21" eb="24">
      <t>ショウメイショ</t>
    </rPh>
    <rPh sb="25" eb="26">
      <t>ウツ</t>
    </rPh>
    <phoneticPr fontId="1"/>
  </si>
  <si>
    <t>（別途提出する鳥取県産材活用協議会が発行する県産材の産地証明書で証明できる場合を除く。）</t>
    <rPh sb="1" eb="3">
      <t>ベット</t>
    </rPh>
    <rPh sb="3" eb="5">
      <t>テイシュツ</t>
    </rPh>
    <rPh sb="22" eb="25">
      <t>ケンサンザイ</t>
    </rPh>
    <rPh sb="26" eb="28">
      <t>サンチ</t>
    </rPh>
    <rPh sb="28" eb="31">
      <t>ショウメイショ</t>
    </rPh>
    <rPh sb="32" eb="34">
      <t>ショウメイ</t>
    </rPh>
    <rPh sb="37" eb="39">
      <t>バアイ</t>
    </rPh>
    <rPh sb="40" eb="41">
      <t>ノゾ</t>
    </rPh>
    <phoneticPr fontId="1"/>
  </si>
  <si>
    <t>（ＪＡＳ格付及び含水率20%以下）であることを証明する書類</t>
  </si>
  <si>
    <r>
      <rPr>
        <sz val="9"/>
        <color rgb="FFFF0000"/>
        <rFont val="ＭＳ 明朝"/>
        <family val="1"/>
        <charset val="128"/>
      </rPr>
      <t>含水率の測定結果写真</t>
    </r>
    <r>
      <rPr>
        <sz val="9"/>
        <color rgb="FF0066FF"/>
        <rFont val="ＭＳ 明朝"/>
        <family val="1"/>
        <charset val="128"/>
      </rPr>
      <t>又は</t>
    </r>
    <r>
      <rPr>
        <sz val="9"/>
        <color rgb="FFFF0000"/>
        <rFont val="ＭＳ 明朝"/>
        <family val="1"/>
        <charset val="128"/>
      </rPr>
      <t>鳥取県産材活用協議会が発行する日本農林規格県産材</t>
    </r>
    <rPh sb="10" eb="11">
      <t>マタ</t>
    </rPh>
    <phoneticPr fontId="1"/>
  </si>
  <si>
    <t>＜実績報告時の提出書類＞施工後の写真（建築主名記載の工事看板入り）並びに全ての梁、桁及び母屋を記載した伏図（小屋伏図及び床伏図をいう。）に、居室で構造材現しになっているものを色分けした資料</t>
    <rPh sb="33" eb="34">
      <t>ナラ</t>
    </rPh>
    <rPh sb="39" eb="40">
      <t>ハリ</t>
    </rPh>
    <phoneticPr fontId="1"/>
  </si>
  <si>
    <t>居室において、小屋組又は床組みに使用した主要な横架材及び母屋の下端が見える場合（壁の部分を除く。）で、当該居室（収納を除く。）の見上げ面積が10平方メートル以上の状態のこと。（１ポイント、20m2以上の場合にあっては２ポイント）</t>
    <rPh sb="20" eb="22">
      <t>シュヨウ</t>
    </rPh>
    <rPh sb="23" eb="26">
      <t>オウカザイ</t>
    </rPh>
    <phoneticPr fontId="1"/>
  </si>
  <si>
    <t>→DB列から範囲選択でコピぺ（行全体をコピペしないこと！）</t>
    <rPh sb="3" eb="4">
      <t>レツ</t>
    </rPh>
    <rPh sb="6" eb="10">
      <t>ハンイセンタク</t>
    </rPh>
    <rPh sb="15" eb="16">
      <t>ギョウ</t>
    </rPh>
    <rPh sb="16" eb="18">
      <t>ゼンタイ</t>
    </rPh>
    <phoneticPr fontId="1"/>
  </si>
  <si>
    <t>・県産JAS製材（含水率20%以下のJAS格付材）を1m3以上使用する場合、１m3につき１万円が交付されます。（上限25万円)</t>
    <rPh sb="1" eb="3">
      <t>ケンサン</t>
    </rPh>
    <rPh sb="6" eb="8">
      <t>セイザイ</t>
    </rPh>
    <rPh sb="7" eb="8">
      <t>ザイ</t>
    </rPh>
    <rPh sb="9" eb="12">
      <t>ガンスイリツ</t>
    </rPh>
    <rPh sb="15" eb="17">
      <t>イカ</t>
    </rPh>
    <rPh sb="21" eb="23">
      <t>カクヅケ</t>
    </rPh>
    <rPh sb="23" eb="24">
      <t>ザイ</t>
    </rPh>
    <rPh sb="29" eb="31">
      <t>イジョウ</t>
    </rPh>
    <rPh sb="31" eb="33">
      <t>シヨウ</t>
    </rPh>
    <rPh sb="35" eb="37">
      <t>バアイ</t>
    </rPh>
    <rPh sb="45" eb="47">
      <t>マンエン</t>
    </rPh>
    <rPh sb="48" eb="50">
      <t>コウフ</t>
    </rPh>
    <rPh sb="56" eb="58">
      <t>ジョウゲン</t>
    </rPh>
    <rPh sb="60" eb="62">
      <t>マンエン</t>
    </rPh>
    <phoneticPr fontId="1"/>
  </si>
  <si>
    <t>県産ヤング係数確認構造材</t>
    <rPh sb="0" eb="2">
      <t>ケンサン</t>
    </rPh>
    <rPh sb="5" eb="7">
      <t>ケイスウ</t>
    </rPh>
    <rPh sb="7" eb="9">
      <t>カクニン</t>
    </rPh>
    <rPh sb="9" eb="12">
      <t>コウゾウザイ</t>
    </rPh>
    <phoneticPr fontId="1"/>
  </si>
  <si>
    <t>県産ヤング係数確認構造材</t>
    <rPh sb="0" eb="2">
      <t>ケンサン</t>
    </rPh>
    <rPh sb="5" eb="7">
      <t>ケイスウ</t>
    </rPh>
    <rPh sb="7" eb="9">
      <t>カクニン</t>
    </rPh>
    <rPh sb="9" eb="12">
      <t>コウゾウザイ</t>
    </rPh>
    <phoneticPr fontId="18"/>
  </si>
  <si>
    <t>地域建築技能活用（４ポイント以上該当）</t>
    <rPh sb="0" eb="4">
      <t>チイキケンチク</t>
    </rPh>
    <rPh sb="4" eb="6">
      <t>ギノウ</t>
    </rPh>
    <rPh sb="6" eb="8">
      <t>カツヨウ</t>
    </rPh>
    <rPh sb="14" eb="16">
      <t>イジョウ</t>
    </rPh>
    <rPh sb="16" eb="18">
      <t>ガイトウ</t>
    </rPh>
    <phoneticPr fontId="18"/>
  </si>
  <si>
    <t>地域建築技能活用</t>
    <rPh sb="0" eb="2">
      <t>チイキ</t>
    </rPh>
    <rPh sb="2" eb="8">
      <t>ケンチクギノウカツヨウ</t>
    </rPh>
    <phoneticPr fontId="1"/>
  </si>
  <si>
    <t>はい</t>
  </si>
  <si>
    <t>登録決定通知（変更を行った場合は変更承認通知）記載の額を入力してください（０円も入力、空白不可）。</t>
    <rPh sb="0" eb="2">
      <t>トウロク</t>
    </rPh>
    <rPh sb="2" eb="4">
      <t>ケッテイ</t>
    </rPh>
    <rPh sb="4" eb="6">
      <t>ツウチ</t>
    </rPh>
    <rPh sb="7" eb="9">
      <t>ヘンコウ</t>
    </rPh>
    <rPh sb="10" eb="11">
      <t>オコナ</t>
    </rPh>
    <rPh sb="13" eb="15">
      <t>バアイ</t>
    </rPh>
    <rPh sb="16" eb="18">
      <t>ヘンコウ</t>
    </rPh>
    <rPh sb="18" eb="20">
      <t>ショウニン</t>
    </rPh>
    <rPh sb="20" eb="22">
      <t>ツウチ</t>
    </rPh>
    <rPh sb="23" eb="25">
      <t>キサイ</t>
    </rPh>
    <rPh sb="26" eb="27">
      <t>ガク</t>
    </rPh>
    <rPh sb="28" eb="30">
      <t>ニュウリョク</t>
    </rPh>
    <rPh sb="38" eb="39">
      <t>エン</t>
    </rPh>
    <rPh sb="40" eb="42">
      <t>ニュウリョク</t>
    </rPh>
    <rPh sb="43" eb="45">
      <t>クウハク</t>
    </rPh>
    <rPh sb="45" eb="47">
      <t>フカ</t>
    </rPh>
    <phoneticPr fontId="1"/>
  </si>
  <si>
    <t>規則様式第３号（第17条関係）</t>
    <rPh sb="0" eb="2">
      <t>キソク</t>
    </rPh>
    <rPh sb="2" eb="4">
      <t>ヨウシキ</t>
    </rPh>
    <rPh sb="4" eb="5">
      <t>ダイ</t>
    </rPh>
    <rPh sb="6" eb="7">
      <t>ゴウ</t>
    </rPh>
    <rPh sb="8" eb="9">
      <t>ダイ</t>
    </rPh>
    <rPh sb="11" eb="12">
      <t>ジョウ</t>
    </rPh>
    <rPh sb="12" eb="14">
      <t>カンケイ</t>
    </rPh>
    <phoneticPr fontId="1"/>
  </si>
  <si>
    <t>④県産ヤング係数確認構造材の使用材積</t>
    <phoneticPr fontId="1"/>
  </si>
  <si>
    <t>・県産ヤング係数確認構造材を１m3以上使用する場合、横架材１m3につき３万円、横架材以外1ｍ3につき2万円の合計が交付されます。（上限30万円）</t>
    <rPh sb="1" eb="3">
      <t>ケンサン</t>
    </rPh>
    <rPh sb="6" eb="8">
      <t>ケイスウ</t>
    </rPh>
    <rPh sb="8" eb="10">
      <t>カクニン</t>
    </rPh>
    <rPh sb="10" eb="13">
      <t>コウゾウザイ</t>
    </rPh>
    <rPh sb="17" eb="19">
      <t>イジョウ</t>
    </rPh>
    <rPh sb="19" eb="21">
      <t>シヨウ</t>
    </rPh>
    <rPh sb="23" eb="25">
      <t>バアイ</t>
    </rPh>
    <rPh sb="26" eb="29">
      <t>オウカザイ</t>
    </rPh>
    <rPh sb="36" eb="38">
      <t>マンエン</t>
    </rPh>
    <rPh sb="39" eb="42">
      <t>オウカザイ</t>
    </rPh>
    <rPh sb="42" eb="44">
      <t>イガイ</t>
    </rPh>
    <rPh sb="51" eb="53">
      <t>マンエン</t>
    </rPh>
    <rPh sb="54" eb="56">
      <t>ゴウケイ</t>
    </rPh>
    <rPh sb="57" eb="59">
      <t>コウフ</t>
    </rPh>
    <phoneticPr fontId="1"/>
  </si>
  <si>
    <t>＜実績報告時の提出書類＞県産ヤング係数確認構造材一覧表（様式第８号）</t>
    <rPh sb="1" eb="3">
      <t>ジッセキ</t>
    </rPh>
    <rPh sb="3" eb="5">
      <t>ホウコク</t>
    </rPh>
    <rPh sb="5" eb="6">
      <t>ジ</t>
    </rPh>
    <rPh sb="7" eb="9">
      <t>テイシュツ</t>
    </rPh>
    <rPh sb="9" eb="11">
      <t>ショルイ</t>
    </rPh>
    <rPh sb="12" eb="14">
      <t>ケンサン</t>
    </rPh>
    <rPh sb="17" eb="19">
      <t>ケイスウ</t>
    </rPh>
    <rPh sb="19" eb="21">
      <t>カクニン</t>
    </rPh>
    <phoneticPr fontId="1"/>
  </si>
  <si>
    <r>
      <t>※</t>
    </r>
    <r>
      <rPr>
        <sz val="10.5"/>
        <rFont val="ＭＳ Ｐ明朝"/>
        <family val="1"/>
        <charset val="128"/>
      </rPr>
      <t>国の子育て世帯等支援補助金</t>
    </r>
    <r>
      <rPr>
        <sz val="10.5"/>
        <color rgb="FFFF0000"/>
        <rFont val="ＭＳ Ｐ明朝"/>
        <family val="1"/>
        <charset val="128"/>
      </rPr>
      <t>（GX志向型を除く）</t>
    </r>
    <r>
      <rPr>
        <sz val="10.5"/>
        <rFont val="ＭＳ Ｐ明朝"/>
        <family val="1"/>
        <charset val="128"/>
      </rPr>
      <t>利用者</t>
    </r>
    <r>
      <rPr>
        <sz val="10.5"/>
        <color theme="1"/>
        <rFont val="ＭＳ Ｐ明朝"/>
        <family val="1"/>
        <charset val="128"/>
      </rPr>
      <t>にあっては補助額は０円となります。</t>
    </r>
    <rPh sb="17" eb="20">
      <t>シコウガタ</t>
    </rPh>
    <rPh sb="21" eb="22">
      <t>ノゾ</t>
    </rPh>
    <rPh sb="24" eb="27">
      <t>リヨウシャ</t>
    </rPh>
    <rPh sb="32" eb="35">
      <t>ホジョガク</t>
    </rPh>
    <rPh sb="37" eb="38">
      <t>エン</t>
    </rPh>
    <phoneticPr fontId="1"/>
  </si>
  <si>
    <t>次のア、イ、ウのいずれかに該当すること。</t>
    <rPh sb="0" eb="1">
      <t>ツギ</t>
    </rPh>
    <rPh sb="13" eb="15">
      <t>ガイトウ</t>
    </rPh>
    <phoneticPr fontId="1"/>
  </si>
  <si>
    <t>５　地域建築技能活用住宅　（補助金額：20万円）</t>
    <rPh sb="2" eb="6">
      <t>チイキケンチク</t>
    </rPh>
    <rPh sb="6" eb="8">
      <t>ギノウ</t>
    </rPh>
    <rPh sb="8" eb="10">
      <t>カツヨウ</t>
    </rPh>
    <rPh sb="10" eb="12">
      <t>ジュウタク</t>
    </rPh>
    <phoneticPr fontId="1"/>
  </si>
  <si>
    <t>次の①～⑦の地域建築技能を活用し、ポイント数の合計が４ポイント以上の場合に定額20万円を支援（黄色のポイント数は自動計算されます。）</t>
    <rPh sb="0" eb="1">
      <t>ツギ</t>
    </rPh>
    <rPh sb="6" eb="8">
      <t>チイキ</t>
    </rPh>
    <rPh sb="8" eb="10">
      <t>ケンチク</t>
    </rPh>
    <rPh sb="10" eb="12">
      <t>ギノウ</t>
    </rPh>
    <rPh sb="13" eb="15">
      <t>カツヨウ</t>
    </rPh>
    <rPh sb="34" eb="36">
      <t>バアイ</t>
    </rPh>
    <rPh sb="37" eb="39">
      <t>テイガク</t>
    </rPh>
    <rPh sb="41" eb="43">
      <t>マンエン</t>
    </rPh>
    <rPh sb="44" eb="46">
      <t>シエン</t>
    </rPh>
    <rPh sb="47" eb="49">
      <t>キイロ</t>
    </rPh>
    <rPh sb="54" eb="55">
      <t>スウ</t>
    </rPh>
    <rPh sb="56" eb="58">
      <t>ジドウ</t>
    </rPh>
    <rPh sb="58" eb="60">
      <t>ケイサン</t>
    </rPh>
    <phoneticPr fontId="1"/>
  </si>
  <si>
    <t>＜実績報告時の提出書類＞手刻み加工を除く各地域建築技能に係る面積等の算出過程、施工面積及び施工箇所を図示した立面図、展開図等並びに地域建築技能ごとに次の書類</t>
    <rPh sb="21" eb="25">
      <t>チイキケンチク</t>
    </rPh>
    <rPh sb="62" eb="63">
      <t>ナラ</t>
    </rPh>
    <rPh sb="65" eb="67">
      <t>チイキ</t>
    </rPh>
    <rPh sb="67" eb="69">
      <t>ケンチク</t>
    </rPh>
    <rPh sb="69" eb="71">
      <t>ギノウ</t>
    </rPh>
    <rPh sb="74" eb="75">
      <t>ツギ</t>
    </rPh>
    <rPh sb="76" eb="78">
      <t>ショルイ</t>
    </rPh>
    <phoneticPr fontId="1"/>
  </si>
  <si>
    <t>国補助事業の補助利用者である。</t>
    <rPh sb="0" eb="5">
      <t>クニホジョジギョウ</t>
    </rPh>
    <rPh sb="6" eb="8">
      <t>ホジョ</t>
    </rPh>
    <rPh sb="8" eb="10">
      <t>リヨウ</t>
    </rPh>
    <rPh sb="10" eb="11">
      <t>シャ</t>
    </rPh>
    <phoneticPr fontId="1"/>
  </si>
  <si>
    <t>併用する補助金全てについて以下に記載してください。（「とっとり住まいる支援事業」以外）</t>
    <rPh sb="7" eb="8">
      <t>スベ</t>
    </rPh>
    <rPh sb="31" eb="32">
      <t>ス</t>
    </rPh>
    <rPh sb="35" eb="37">
      <t>シエン</t>
    </rPh>
    <rPh sb="37" eb="39">
      <t>ジギョウ</t>
    </rPh>
    <rPh sb="40" eb="42">
      <t>イガイ</t>
    </rPh>
    <phoneticPr fontId="1"/>
  </si>
  <si>
    <t>国補助のうち、子育て世帯等支援補助金を利用。（みらいエコ住宅2026事業（長期、ZEH）など）</t>
    <rPh sb="28" eb="30">
      <t>ジュウタク</t>
    </rPh>
    <rPh sb="34" eb="36">
      <t>ジギョウ</t>
    </rPh>
    <rPh sb="37" eb="39">
      <t>チョウキ</t>
    </rPh>
    <phoneticPr fontId="1"/>
  </si>
  <si>
    <t>国補助のうち、断熱等性能等級６以上を対象とする補助金を利用。（GX志向型など）</t>
    <phoneticPr fontId="1"/>
  </si>
  <si>
    <t>登録住宅の交付申請兼実績報告用　令和8年4月1日改正</t>
    <rPh sb="0" eb="2">
      <t>トウロク</t>
    </rPh>
    <rPh sb="2" eb="4">
      <t>ジュウタク</t>
    </rPh>
    <rPh sb="5" eb="7">
      <t>コウフ</t>
    </rPh>
    <rPh sb="7" eb="9">
      <t>シンセイ</t>
    </rPh>
    <rPh sb="9" eb="10">
      <t>ケン</t>
    </rPh>
    <rPh sb="10" eb="12">
      <t>ジッセキ</t>
    </rPh>
    <rPh sb="12" eb="14">
      <t>ホウコク</t>
    </rPh>
    <rPh sb="14" eb="15">
      <t>ヨウ</t>
    </rPh>
    <phoneticPr fontId="1"/>
  </si>
  <si>
    <t>Ver.1.0</t>
    <phoneticPr fontId="1"/>
  </si>
  <si>
    <t>※以前から同居、近居している場合も対象となります。</t>
    <rPh sb="1" eb="3">
      <t>イゼン</t>
    </rPh>
    <rPh sb="5" eb="7">
      <t>ドウキョ</t>
    </rPh>
    <rPh sb="8" eb="10">
      <t>キンキョ</t>
    </rPh>
    <rPh sb="14" eb="16">
      <t>バアイ</t>
    </rPh>
    <rPh sb="17" eb="19">
      <t>タイショウ</t>
    </rPh>
    <phoneticPr fontId="1"/>
  </si>
  <si>
    <t>申請者世帯</t>
    <phoneticPr fontId="1"/>
  </si>
  <si>
    <t>ア　 直系尊属の世帯と近居する子育て世帯等（親と近居）</t>
    <rPh sb="3" eb="5">
      <t>チョッケイ</t>
    </rPh>
    <rPh sb="5" eb="7">
      <t>ソンゾク</t>
    </rPh>
    <rPh sb="8" eb="10">
      <t>セタイ</t>
    </rPh>
    <rPh sb="11" eb="13">
      <t>キンキョ</t>
    </rPh>
    <rPh sb="15" eb="17">
      <t>コソダ</t>
    </rPh>
    <rPh sb="18" eb="20">
      <t>セタイ</t>
    </rPh>
    <rPh sb="20" eb="21">
      <t>トウ</t>
    </rPh>
    <rPh sb="22" eb="23">
      <t>オヤ</t>
    </rPh>
    <rPh sb="24" eb="26">
      <t>キンキョ</t>
    </rPh>
    <phoneticPr fontId="1"/>
  </si>
  <si>
    <t>イ　 直系尊属の世帯と同居する子育て世帯等（親と同居）</t>
    <rPh sb="22" eb="23">
      <t>オヤ</t>
    </rPh>
    <rPh sb="24" eb="26">
      <t>ドウキョ</t>
    </rPh>
    <phoneticPr fontId="1"/>
  </si>
  <si>
    <t>ウ　 直系卑属の子育て世帯等と同居する世帯（子と同居）</t>
    <rPh sb="22" eb="23">
      <t>コ</t>
    </rPh>
    <rPh sb="24" eb="26">
      <t>ドウキョ</t>
    </rPh>
    <phoneticPr fontId="1"/>
  </si>
  <si>
    <t>※全ての箇所が反映されるわけではないので様式第６号の内容確認・入力をお願いします。</t>
    <rPh sb="1" eb="2">
      <t>スベ</t>
    </rPh>
    <rPh sb="4" eb="6">
      <t>カショ</t>
    </rPh>
    <rPh sb="7" eb="9">
      <t>ハンエイ</t>
    </rPh>
    <rPh sb="20" eb="22">
      <t>ヨウシキ</t>
    </rPh>
    <rPh sb="22" eb="23">
      <t>ダイ</t>
    </rPh>
    <rPh sb="24" eb="25">
      <t>ゴウ</t>
    </rPh>
    <rPh sb="26" eb="28">
      <t>ナイヨウ</t>
    </rPh>
    <rPh sb="28" eb="30">
      <t>カクニン</t>
    </rPh>
    <rPh sb="31" eb="33">
      <t>ニュウリョク</t>
    </rPh>
    <rPh sb="35" eb="36">
      <t>ネガ</t>
    </rPh>
    <phoneticPr fontId="1"/>
  </si>
  <si>
    <r>
      <t>↓</t>
    </r>
    <r>
      <rPr>
        <b/>
        <sz val="11"/>
        <color rgb="FFFF0000"/>
        <rFont val="ＭＳ 明朝"/>
        <family val="1"/>
        <charset val="128"/>
      </rPr>
      <t>※値で貼り付け</t>
    </r>
    <phoneticPr fontId="1"/>
  </si>
  <si>
    <t>建設地市町村名</t>
    <rPh sb="0" eb="2">
      <t>ケンセツ</t>
    </rPh>
    <rPh sb="2" eb="3">
      <t>チ</t>
    </rPh>
    <rPh sb="3" eb="7">
      <t>シチョウソンメイ</t>
    </rPh>
    <phoneticPr fontId="1"/>
  </si>
  <si>
    <t>建設地住所</t>
    <rPh sb="0" eb="2">
      <t>ケンセツ</t>
    </rPh>
    <rPh sb="2" eb="3">
      <t>チ</t>
    </rPh>
    <rPh sb="3" eb="5">
      <t>ジュウショ</t>
    </rPh>
    <phoneticPr fontId="1"/>
  </si>
  <si>
    <t>併用住宅住宅部分</t>
    <rPh sb="0" eb="2">
      <t>ヘイヨウ</t>
    </rPh>
    <rPh sb="2" eb="4">
      <t>ジュウタク</t>
    </rPh>
    <phoneticPr fontId="1"/>
  </si>
  <si>
    <t>併用住宅住宅以外</t>
    <rPh sb="0" eb="2">
      <t>ヘイヨウ</t>
    </rPh>
    <rPh sb="2" eb="4">
      <t>ジュウタク</t>
    </rPh>
    <phoneticPr fontId="1"/>
  </si>
  <si>
    <t>着手（予定）年</t>
    <rPh sb="0" eb="2">
      <t>チャクシュ</t>
    </rPh>
    <rPh sb="3" eb="5">
      <t>ヨテイ</t>
    </rPh>
    <rPh sb="6" eb="7">
      <t>ネン</t>
    </rPh>
    <phoneticPr fontId="1"/>
  </si>
  <si>
    <t>着手（予定）月</t>
    <rPh sb="0" eb="2">
      <t>チャクシュ</t>
    </rPh>
    <rPh sb="3" eb="5">
      <t>ヨテイ</t>
    </rPh>
    <rPh sb="6" eb="7">
      <t>ツキ</t>
    </rPh>
    <phoneticPr fontId="1"/>
  </si>
  <si>
    <t>着手（予定）日</t>
    <rPh sb="0" eb="2">
      <t>チャクシュ</t>
    </rPh>
    <rPh sb="3" eb="5">
      <t>ヨテイ</t>
    </rPh>
    <rPh sb="6" eb="7">
      <t>ヒ</t>
    </rPh>
    <phoneticPr fontId="1"/>
  </si>
  <si>
    <t>完了（予定）年</t>
    <rPh sb="0" eb="2">
      <t>カンリョウ</t>
    </rPh>
    <rPh sb="3" eb="5">
      <t>ヨテイ</t>
    </rPh>
    <rPh sb="6" eb="7">
      <t>ネン</t>
    </rPh>
    <phoneticPr fontId="1"/>
  </si>
  <si>
    <t>完了（予定）月</t>
    <rPh sb="0" eb="2">
      <t>カンリョウ</t>
    </rPh>
    <rPh sb="3" eb="5">
      <t>ヨテイ</t>
    </rPh>
    <rPh sb="6" eb="7">
      <t>ツキ</t>
    </rPh>
    <phoneticPr fontId="1"/>
  </si>
  <si>
    <t>完了（予定）日</t>
    <rPh sb="0" eb="2">
      <t>カンリョウ</t>
    </rPh>
    <rPh sb="3" eb="5">
      <t>ヨテイ</t>
    </rPh>
    <rPh sb="6" eb="7">
      <t>ヒ</t>
    </rPh>
    <phoneticPr fontId="1"/>
  </si>
  <si>
    <t>建築確認申請年</t>
    <rPh sb="0" eb="2">
      <t>ケンチク</t>
    </rPh>
    <rPh sb="2" eb="4">
      <t>カクニン</t>
    </rPh>
    <rPh sb="4" eb="6">
      <t>シンセイ</t>
    </rPh>
    <rPh sb="6" eb="7">
      <t>ドシ</t>
    </rPh>
    <phoneticPr fontId="1"/>
  </si>
  <si>
    <t>建築確認申請月</t>
    <rPh sb="0" eb="2">
      <t>ケンチク</t>
    </rPh>
    <rPh sb="2" eb="4">
      <t>カクニン</t>
    </rPh>
    <rPh sb="4" eb="6">
      <t>シンセイ</t>
    </rPh>
    <rPh sb="6" eb="7">
      <t>ツキ</t>
    </rPh>
    <phoneticPr fontId="1"/>
  </si>
  <si>
    <t>建築確認申請日</t>
    <rPh sb="0" eb="2">
      <t>ケンチク</t>
    </rPh>
    <rPh sb="2" eb="4">
      <t>カクニン</t>
    </rPh>
    <rPh sb="4" eb="6">
      <t>シンセイ</t>
    </rPh>
    <rPh sb="6" eb="7">
      <t>ビ</t>
    </rPh>
    <phoneticPr fontId="1"/>
  </si>
  <si>
    <t>1補助金の名称</t>
    <rPh sb="1" eb="4">
      <t>ホジョキン</t>
    </rPh>
    <rPh sb="5" eb="7">
      <t>メイショウ</t>
    </rPh>
    <phoneticPr fontId="1"/>
  </si>
  <si>
    <t>1所管団体</t>
    <rPh sb="1" eb="3">
      <t>ショカン</t>
    </rPh>
    <rPh sb="3" eb="5">
      <t>ダンタイ</t>
    </rPh>
    <phoneticPr fontId="1"/>
  </si>
  <si>
    <t>1連絡先電話</t>
    <rPh sb="1" eb="4">
      <t>レンラクサキ</t>
    </rPh>
    <rPh sb="4" eb="6">
      <t>デンワ</t>
    </rPh>
    <phoneticPr fontId="1"/>
  </si>
  <si>
    <t>2補助金の名称</t>
    <rPh sb="1" eb="4">
      <t>ホジョキン</t>
    </rPh>
    <rPh sb="5" eb="7">
      <t>メイショウ</t>
    </rPh>
    <phoneticPr fontId="1"/>
  </si>
  <si>
    <t>2所管団体</t>
    <rPh sb="1" eb="3">
      <t>ショカン</t>
    </rPh>
    <rPh sb="3" eb="5">
      <t>ダンタイ</t>
    </rPh>
    <phoneticPr fontId="1"/>
  </si>
  <si>
    <t>2連絡先電話</t>
    <rPh sb="1" eb="4">
      <t>レンラクサキ</t>
    </rPh>
    <rPh sb="4" eb="6">
      <t>デンワ</t>
    </rPh>
    <phoneticPr fontId="1"/>
  </si>
  <si>
    <t>3補助金の名称</t>
    <rPh sb="1" eb="4">
      <t>ホジョキン</t>
    </rPh>
    <rPh sb="5" eb="7">
      <t>メイショウ</t>
    </rPh>
    <phoneticPr fontId="1"/>
  </si>
  <si>
    <t>3所管団体</t>
    <rPh sb="1" eb="3">
      <t>ショカン</t>
    </rPh>
    <rPh sb="3" eb="5">
      <t>ダンタイ</t>
    </rPh>
    <phoneticPr fontId="1"/>
  </si>
  <si>
    <t>3連絡先電話</t>
    <rPh sb="1" eb="4">
      <t>レンラクサキ</t>
    </rPh>
    <rPh sb="4" eb="6">
      <t>デンワ</t>
    </rPh>
    <phoneticPr fontId="1"/>
  </si>
  <si>
    <t>4補助金の名称</t>
    <rPh sb="1" eb="4">
      <t>ホジョキン</t>
    </rPh>
    <rPh sb="5" eb="7">
      <t>メイショウ</t>
    </rPh>
    <phoneticPr fontId="1"/>
  </si>
  <si>
    <t>4所管団体</t>
    <rPh sb="1" eb="3">
      <t>ショカン</t>
    </rPh>
    <rPh sb="3" eb="5">
      <t>ダンタイ</t>
    </rPh>
    <phoneticPr fontId="1"/>
  </si>
  <si>
    <t>4連絡先電話</t>
    <rPh sb="1" eb="4">
      <t>レンラクサキ</t>
    </rPh>
    <rPh sb="4" eb="6">
      <t>デンワ</t>
    </rPh>
    <phoneticPr fontId="1"/>
  </si>
  <si>
    <t>5補助金の名称</t>
    <rPh sb="1" eb="4">
      <t>ホジョキン</t>
    </rPh>
    <rPh sb="5" eb="7">
      <t>メイショウ</t>
    </rPh>
    <phoneticPr fontId="1"/>
  </si>
  <si>
    <t>5所管団体</t>
    <rPh sb="1" eb="3">
      <t>ショカン</t>
    </rPh>
    <rPh sb="3" eb="5">
      <t>ダンタイ</t>
    </rPh>
    <phoneticPr fontId="1"/>
  </si>
  <si>
    <t>5連絡先電話</t>
    <rPh sb="1" eb="4">
      <t>レンラクサキ</t>
    </rPh>
    <rPh sb="4" eb="6">
      <t>デンワ</t>
    </rPh>
    <phoneticPr fontId="1"/>
  </si>
  <si>
    <t>近居直系尊属住所</t>
    <rPh sb="0" eb="2">
      <t>キンキョ</t>
    </rPh>
    <rPh sb="2" eb="4">
      <t>チョッケイ</t>
    </rPh>
    <rPh sb="4" eb="6">
      <t>ソンゾク</t>
    </rPh>
    <rPh sb="6" eb="8">
      <t>ジュウショ</t>
    </rPh>
    <phoneticPr fontId="1"/>
  </si>
  <si>
    <t>近居直系尊属小学校区</t>
    <rPh sb="6" eb="9">
      <t>ショウガッコウ</t>
    </rPh>
    <rPh sb="9" eb="10">
      <t>ク</t>
    </rPh>
    <phoneticPr fontId="1"/>
  </si>
  <si>
    <t>建築士事務所区分</t>
    <rPh sb="0" eb="3">
      <t>ケンチクシ</t>
    </rPh>
    <rPh sb="3" eb="5">
      <t>ジム</t>
    </rPh>
    <rPh sb="5" eb="6">
      <t>ショ</t>
    </rPh>
    <rPh sb="6" eb="8">
      <t>クブン</t>
    </rPh>
    <phoneticPr fontId="1"/>
  </si>
  <si>
    <t>登録申請時の内容を以下にコピー＆ペーストすることで入力が省略できます。</t>
    <rPh sb="0" eb="2">
      <t>トウロク</t>
    </rPh>
    <rPh sb="2" eb="5">
      <t>シンセイジ</t>
    </rPh>
    <rPh sb="6" eb="8">
      <t>ナイヨウ</t>
    </rPh>
    <rPh sb="9" eb="11">
      <t>イカ</t>
    </rPh>
    <rPh sb="25" eb="27">
      <t>ニュウリョク</t>
    </rPh>
    <rPh sb="28" eb="30">
      <t>ショウリャク</t>
    </rPh>
    <phoneticPr fontId="1"/>
  </si>
  <si>
    <r>
      <t>登録申請の「実績報告時入力用シート」の赤枠内を選択・コピーして、以下に</t>
    </r>
    <r>
      <rPr>
        <b/>
        <u/>
        <sz val="11"/>
        <color rgb="FFFF0000"/>
        <rFont val="ＭＳ 明朝"/>
        <family val="1"/>
        <charset val="128"/>
      </rPr>
      <t>値で貼り付け</t>
    </r>
    <r>
      <rPr>
        <sz val="11"/>
        <color rgb="FFFF0000"/>
        <rFont val="ＭＳ 明朝"/>
        <family val="1"/>
        <charset val="128"/>
      </rPr>
      <t>してください。</t>
    </r>
    <rPh sb="0" eb="2">
      <t>トウロク</t>
    </rPh>
    <rPh sb="2" eb="4">
      <t>シンセイ</t>
    </rPh>
    <rPh sb="6" eb="8">
      <t>ジッセキ</t>
    </rPh>
    <rPh sb="8" eb="10">
      <t>ホウコク</t>
    </rPh>
    <rPh sb="10" eb="11">
      <t>ジ</t>
    </rPh>
    <rPh sb="11" eb="14">
      <t>ニュウリョクヨウ</t>
    </rPh>
    <rPh sb="19" eb="20">
      <t>アカ</t>
    </rPh>
    <rPh sb="20" eb="21">
      <t>ワク</t>
    </rPh>
    <rPh sb="21" eb="22">
      <t>ナイ</t>
    </rPh>
    <rPh sb="23" eb="25">
      <t>センタク</t>
    </rPh>
    <rPh sb="32" eb="34">
      <t>イカ</t>
    </rPh>
    <rPh sb="35" eb="36">
      <t>アタイ</t>
    </rPh>
    <rPh sb="37" eb="38">
      <t>ハ</t>
    </rPh>
    <rPh sb="39" eb="40">
      <t>ツ</t>
    </rPh>
    <phoneticPr fontId="1"/>
  </si>
  <si>
    <r>
      <t>　※近居とは</t>
    </r>
    <r>
      <rPr>
        <sz val="10"/>
        <color rgb="FFFF0000"/>
        <rFont val="ＭＳ Ｐ明朝"/>
        <family val="1"/>
        <charset val="128"/>
      </rPr>
      <t>同一小学校区内</t>
    </r>
    <r>
      <rPr>
        <sz val="10"/>
        <color theme="1"/>
        <rFont val="ＭＳ Ｐ明朝"/>
        <family val="1"/>
        <charset val="128"/>
      </rPr>
      <t>に居住することをいいます。</t>
    </r>
    <rPh sb="2" eb="4">
      <t>キンキョ</t>
    </rPh>
    <rPh sb="6" eb="8">
      <t>ドウイツ</t>
    </rPh>
    <rPh sb="8" eb="11">
      <t>ショウガッコウ</t>
    </rPh>
    <rPh sb="11" eb="12">
      <t>ク</t>
    </rPh>
    <rPh sb="12" eb="13">
      <t>ナイ</t>
    </rPh>
    <rPh sb="14" eb="16">
      <t>キョジュウ</t>
    </rPh>
    <phoneticPr fontId="1"/>
  </si>
  <si>
    <r>
      <t>　※同居とは</t>
    </r>
    <r>
      <rPr>
        <sz val="10"/>
        <color rgb="FFFF0000"/>
        <rFont val="ＭＳ Ｐ明朝"/>
        <family val="1"/>
        <charset val="128"/>
      </rPr>
      <t>同一住宅内又は敷地が隣接する住宅</t>
    </r>
    <r>
      <rPr>
        <sz val="10"/>
        <color theme="1"/>
        <rFont val="ＭＳ Ｐ明朝"/>
        <family val="1"/>
        <charset val="128"/>
      </rPr>
      <t>に居住することをいいます。</t>
    </r>
    <rPh sb="11" eb="12">
      <t>マタ</t>
    </rPh>
    <rPh sb="13" eb="15">
      <t>シキチ</t>
    </rPh>
    <rPh sb="16" eb="18">
      <t>リンセツ</t>
    </rPh>
    <rPh sb="20" eb="22">
      <t>ジュウタク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</si>
</sst>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DBNum3][$-411]#,##0"/>
    <numFmt numFmtId="177" formatCode="[DBNum3][$-411]0"/>
    <numFmt numFmtId="178" formatCode="0_ "/>
    <numFmt numFmtId="179" formatCode="&quot;令和&quot;General"/>
    <numFmt numFmtId="180" formatCode="0.0"/>
    <numFmt numFmtId="181" formatCode="General&quot;m3&quot;"/>
    <numFmt numFmtId="182" formatCode="General&quot;m2&quot;"/>
    <numFmt numFmtId="183" formatCode="0.0_ "/>
    <numFmt numFmtId="184" formatCode="&quot;金&quot;#,##0"/>
    <numFmt numFmtId="185" formatCode="[$-411]ge\.m\.d;@"/>
    <numFmt numFmtId="186" formatCode="#,##0_ "/>
    <numFmt numFmtId="187" formatCode="0.000"/>
    <numFmt numFmtId="188" formatCode="0.00_ "/>
    <numFmt numFmtId="189" formatCode="0_);[Red]\(0\)"/>
  </numFmts>
  <fonts count="57" x14ac:knownFonts="1">
    <font>
      <sz val="11"/>
      <color theme="1"/>
      <name val="ＭＳ Ｐゴシック"/>
      <family val="2"/>
      <charset val="128"/>
      <scheme val="minor"/>
    </font>
    <font>
      <sz val="6"/>
      <name val="ＭＳ Ｐゴシック"/>
      <family val="2"/>
      <charset val="128"/>
      <scheme val="minor"/>
    </font>
    <font>
      <b/>
      <sz val="9"/>
      <color indexed="81"/>
      <name val="ＭＳ Ｐゴシック"/>
      <family val="3"/>
      <charset val="128"/>
    </font>
    <font>
      <sz val="9"/>
      <color theme="1"/>
      <name val="ＭＳ Ｐ明朝"/>
      <family val="1"/>
      <charset val="128"/>
    </font>
    <font>
      <sz val="11"/>
      <color theme="1"/>
      <name val="ＭＳ Ｐ明朝"/>
      <family val="1"/>
      <charset val="128"/>
    </font>
    <font>
      <b/>
      <sz val="16"/>
      <color theme="1"/>
      <name val="ＭＳ Ｐ明朝"/>
      <family val="1"/>
      <charset val="128"/>
    </font>
    <font>
      <sz val="11"/>
      <color rgb="FFFF0000"/>
      <name val="ＭＳ Ｐ明朝"/>
      <family val="1"/>
      <charset val="128"/>
    </font>
    <font>
      <sz val="14"/>
      <color theme="1"/>
      <name val="ＭＳ Ｐ明朝"/>
      <family val="1"/>
      <charset val="128"/>
    </font>
    <font>
      <sz val="10"/>
      <color theme="1"/>
      <name val="ＭＳ Ｐ明朝"/>
      <family val="1"/>
      <charset val="128"/>
    </font>
    <font>
      <sz val="10"/>
      <color rgb="FFFF0000"/>
      <name val="ＭＳ Ｐ明朝"/>
      <family val="1"/>
      <charset val="128"/>
    </font>
    <font>
      <sz val="9"/>
      <color rgb="FFFF0000"/>
      <name val="ＭＳ Ｐ明朝"/>
      <family val="1"/>
      <charset val="128"/>
    </font>
    <font>
      <sz val="8"/>
      <color theme="1"/>
      <name val="ＭＳ Ｐ明朝"/>
      <family val="1"/>
      <charset val="128"/>
    </font>
    <font>
      <sz val="11"/>
      <name val="ＭＳ Ｐ明朝"/>
      <family val="1"/>
      <charset val="128"/>
    </font>
    <font>
      <sz val="11"/>
      <color rgb="FF0066FF"/>
      <name val="ＭＳ Ｐ明朝"/>
      <family val="1"/>
      <charset val="128"/>
    </font>
    <font>
      <sz val="10"/>
      <color rgb="FF0066FF"/>
      <name val="ＭＳ Ｐ明朝"/>
      <family val="1"/>
      <charset val="128"/>
    </font>
    <font>
      <sz val="9"/>
      <color rgb="FF0066FF"/>
      <name val="ＭＳ Ｐ明朝"/>
      <family val="1"/>
      <charset val="128"/>
    </font>
    <font>
      <sz val="9"/>
      <color rgb="FF0066FF"/>
      <name val="ＭＳ 明朝"/>
      <family val="1"/>
      <charset val="128"/>
    </font>
    <font>
      <sz val="9"/>
      <color rgb="FFFF0000"/>
      <name val="ＭＳ 明朝"/>
      <family val="1"/>
      <charset val="128"/>
    </font>
    <font>
      <sz val="11"/>
      <color theme="1"/>
      <name val="ＭＳ Ｐゴシック"/>
      <family val="2"/>
      <charset val="128"/>
      <scheme val="minor"/>
    </font>
    <font>
      <u/>
      <sz val="10"/>
      <color rgb="FF0066FF"/>
      <name val="ＭＳ 明朝"/>
      <family val="1"/>
      <charset val="128"/>
    </font>
    <font>
      <sz val="10"/>
      <color theme="1"/>
      <name val="ＭＳ 明朝"/>
      <family val="1"/>
      <charset val="128"/>
    </font>
    <font>
      <sz val="10"/>
      <name val="ＭＳ Ｐ明朝"/>
      <family val="1"/>
      <charset val="128"/>
    </font>
    <font>
      <sz val="12"/>
      <color theme="1"/>
      <name val="ＭＳ Ｐ明朝"/>
      <family val="1"/>
      <charset val="128"/>
    </font>
    <font>
      <sz val="11"/>
      <color theme="1"/>
      <name val="ＭＳ 明朝"/>
      <family val="1"/>
      <charset val="128"/>
    </font>
    <font>
      <sz val="11"/>
      <color rgb="FFFF0000"/>
      <name val="ＭＳ 明朝"/>
      <family val="1"/>
      <charset val="128"/>
    </font>
    <font>
      <sz val="11"/>
      <color rgb="FF0000FF"/>
      <name val="ＭＳ Ｐ明朝"/>
      <family val="1"/>
      <charset val="128"/>
    </font>
    <font>
      <sz val="11"/>
      <color rgb="FFFFFF00"/>
      <name val="ＭＳ Ｐ明朝"/>
      <family val="1"/>
      <charset val="128"/>
    </font>
    <font>
      <sz val="11"/>
      <color rgb="FF0000FF"/>
      <name val="ＭＳ 明朝"/>
      <family val="1"/>
      <charset val="128"/>
    </font>
    <font>
      <sz val="10.5"/>
      <color theme="1"/>
      <name val="ＭＳ Ｐ明朝"/>
      <family val="1"/>
      <charset val="128"/>
    </font>
    <font>
      <sz val="9"/>
      <color theme="1"/>
      <name val="ＭＳ Ｐゴシック"/>
      <family val="2"/>
      <charset val="128"/>
      <scheme val="minor"/>
    </font>
    <font>
      <sz val="10"/>
      <color theme="1"/>
      <name val="ＭＳ Ｐゴシック"/>
      <family val="2"/>
      <charset val="128"/>
      <scheme val="minor"/>
    </font>
    <font>
      <sz val="10"/>
      <color rgb="FFFF0000"/>
      <name val="ＭＳ Ｐゴシック"/>
      <family val="2"/>
      <charset val="128"/>
      <scheme val="minor"/>
    </font>
    <font>
      <b/>
      <sz val="18"/>
      <color theme="3"/>
      <name val="ＭＳ Ｐゴシック"/>
      <family val="2"/>
      <charset val="128"/>
      <scheme val="major"/>
    </font>
    <font>
      <sz val="11"/>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9"/>
      <color theme="1"/>
      <name val="ＭＳ Ｐゴシック"/>
      <family val="3"/>
      <charset val="128"/>
      <scheme val="minor"/>
    </font>
    <font>
      <sz val="10"/>
      <color rgb="FFFF0000"/>
      <name val="ＭＳ Ｐゴシック"/>
      <family val="3"/>
      <charset val="128"/>
      <scheme val="minor"/>
    </font>
    <font>
      <sz val="10"/>
      <color indexed="10"/>
      <name val="ＭＳ Ｐゴシック"/>
      <family val="3"/>
      <charset val="128"/>
    </font>
    <font>
      <b/>
      <sz val="10"/>
      <color indexed="10"/>
      <name val="ＭＳ Ｐゴシック"/>
      <family val="3"/>
      <charset val="128"/>
    </font>
    <font>
      <sz val="10"/>
      <color rgb="FFFF0000"/>
      <name val="ＭＳ Ｐゴシック"/>
      <family val="3"/>
      <charset val="128"/>
    </font>
    <font>
      <sz val="8"/>
      <color theme="1"/>
      <name val="ＭＳ Ｐゴシック"/>
      <family val="2"/>
      <charset val="128"/>
      <scheme val="minor"/>
    </font>
    <font>
      <b/>
      <sz val="10"/>
      <color indexed="8"/>
      <name val="ＭＳ Ｐゴシック"/>
      <family val="3"/>
      <charset val="128"/>
    </font>
    <font>
      <sz val="8"/>
      <color rgb="FFFF0000"/>
      <name val="ＭＳ Ｐゴシック"/>
      <family val="3"/>
      <charset val="128"/>
      <scheme val="minor"/>
    </font>
    <font>
      <vertAlign val="subscript"/>
      <sz val="10"/>
      <name val="ＭＳ Ｐゴシック"/>
      <family val="3"/>
      <charset val="128"/>
      <scheme val="minor"/>
    </font>
    <font>
      <sz val="10"/>
      <name val="ＭＳ Ｐゴシック"/>
      <family val="3"/>
      <charset val="128"/>
    </font>
    <font>
      <sz val="10"/>
      <color indexed="12"/>
      <name val="ＭＳ Ｐゴシック"/>
      <family val="3"/>
      <charset val="128"/>
    </font>
    <font>
      <sz val="14"/>
      <color theme="1"/>
      <name val="ＭＳ Ｐゴシック"/>
      <family val="3"/>
      <charset val="128"/>
      <scheme val="minor"/>
    </font>
    <font>
      <b/>
      <sz val="10"/>
      <color rgb="FFFF0000"/>
      <name val="ＭＳ Ｐゴシック"/>
      <family val="3"/>
      <charset val="128"/>
      <scheme val="minor"/>
    </font>
    <font>
      <sz val="11"/>
      <color theme="1"/>
      <name val="ＭＳ ゴシック"/>
      <family val="3"/>
      <charset val="128"/>
    </font>
    <font>
      <sz val="8"/>
      <color rgb="FFFF0000"/>
      <name val="ＭＳ Ｐ明朝"/>
      <family val="1"/>
      <charset val="128"/>
    </font>
    <font>
      <sz val="10.5"/>
      <name val="ＭＳ Ｐ明朝"/>
      <family val="1"/>
      <charset val="128"/>
    </font>
    <font>
      <sz val="9"/>
      <name val="ＭＳ Ｐ明朝"/>
      <family val="1"/>
      <charset val="128"/>
    </font>
    <font>
      <sz val="10.5"/>
      <color rgb="FFFF0000"/>
      <name val="ＭＳ Ｐ明朝"/>
      <family val="1"/>
      <charset val="128"/>
    </font>
    <font>
      <b/>
      <u/>
      <sz val="11"/>
      <color rgb="FFFF0000"/>
      <name val="ＭＳ 明朝"/>
      <family val="1"/>
      <charset val="128"/>
    </font>
    <font>
      <sz val="11"/>
      <name val="ＭＳ 明朝"/>
      <family val="1"/>
      <charset val="128"/>
    </font>
    <font>
      <b/>
      <sz val="11"/>
      <color rgb="FFFF0000"/>
      <name val="ＭＳ 明朝"/>
      <family val="1"/>
      <charset val="128"/>
    </font>
  </fonts>
  <fills count="14">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66FF66"/>
        <bgColor indexed="64"/>
      </patternFill>
    </fill>
    <fill>
      <patternFill patternType="solid">
        <fgColor rgb="FFFFCCFF"/>
        <bgColor indexed="64"/>
      </patternFill>
    </fill>
    <fill>
      <patternFill patternType="solid">
        <fgColor rgb="FF66FFFF"/>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C000"/>
        <bgColor indexed="64"/>
      </patternFill>
    </fill>
    <fill>
      <patternFill patternType="solid">
        <fgColor rgb="FF66CCFF"/>
        <bgColor indexed="64"/>
      </patternFill>
    </fill>
    <fill>
      <patternFill patternType="solid">
        <fgColor rgb="FFCCFFCC"/>
        <bgColor indexed="64"/>
      </patternFill>
    </fill>
  </fills>
  <borders count="3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style="thin">
        <color indexed="64"/>
      </top>
      <bottom/>
      <diagonal/>
    </border>
    <border>
      <left style="dashed">
        <color indexed="64"/>
      </left>
      <right/>
      <top/>
      <bottom style="thin">
        <color indexed="64"/>
      </bottom>
      <diagonal/>
    </border>
    <border>
      <left/>
      <right style="dashed">
        <color indexed="64"/>
      </right>
      <top style="thin">
        <color indexed="64"/>
      </top>
      <bottom/>
      <diagonal/>
    </border>
    <border>
      <left/>
      <right style="dashed">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thin">
        <color indexed="64"/>
      </top>
      <bottom style="dotted">
        <color indexed="64"/>
      </bottom>
      <diagonal/>
    </border>
    <border>
      <left style="thin">
        <color indexed="64"/>
      </left>
      <right style="thin">
        <color indexed="64"/>
      </right>
      <top/>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531">
    <xf numFmtId="0" fontId="0" fillId="0" borderId="0" xfId="0">
      <alignment vertical="center"/>
    </xf>
    <xf numFmtId="0" fontId="4" fillId="0" borderId="0" xfId="0" applyFont="1">
      <alignment vertical="center"/>
    </xf>
    <xf numFmtId="0" fontId="5" fillId="0" borderId="0" xfId="0" applyFont="1">
      <alignment vertical="center"/>
    </xf>
    <xf numFmtId="0" fontId="4" fillId="3" borderId="0" xfId="0" applyFont="1" applyFill="1">
      <alignment vertical="center"/>
    </xf>
    <xf numFmtId="0" fontId="6" fillId="3" borderId="0" xfId="0" applyFont="1" applyFill="1">
      <alignment vertical="center"/>
    </xf>
    <xf numFmtId="0" fontId="4" fillId="0" borderId="0" xfId="0" applyFont="1" applyAlignment="1">
      <alignment horizontal="righ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3" xfId="0" applyFont="1" applyBorder="1">
      <alignment vertical="center"/>
    </xf>
    <xf numFmtId="0" fontId="8" fillId="0" borderId="0" xfId="0" applyFont="1" applyAlignment="1">
      <alignment horizontal="center" vertical="center"/>
    </xf>
    <xf numFmtId="0" fontId="8" fillId="0" borderId="0" xfId="0" applyFont="1">
      <alignment vertical="center"/>
    </xf>
    <xf numFmtId="0" fontId="3" fillId="0" borderId="0" xfId="0" applyFont="1">
      <alignment vertical="center"/>
    </xf>
    <xf numFmtId="0" fontId="6" fillId="0" borderId="19" xfId="0" applyFont="1" applyBorder="1">
      <alignment vertical="center"/>
    </xf>
    <xf numFmtId="0" fontId="9" fillId="3" borderId="0" xfId="0" applyFont="1" applyFill="1">
      <alignment vertical="center"/>
    </xf>
    <xf numFmtId="0" fontId="4" fillId="0" borderId="10" xfId="0" applyFont="1" applyBorder="1">
      <alignment vertical="center"/>
    </xf>
    <xf numFmtId="0" fontId="6" fillId="0" borderId="11" xfId="0" applyFont="1" applyBorder="1">
      <alignment vertical="center"/>
    </xf>
    <xf numFmtId="0" fontId="4" fillId="0" borderId="25" xfId="0" applyFont="1" applyBorder="1">
      <alignment vertical="center"/>
    </xf>
    <xf numFmtId="0" fontId="4" fillId="0" borderId="26" xfId="0" applyFont="1" applyBorder="1">
      <alignment vertical="center"/>
    </xf>
    <xf numFmtId="0" fontId="4" fillId="0" borderId="27" xfId="0" applyFont="1" applyBorder="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0" fontId="4" fillId="0" borderId="0" xfId="0" applyFont="1" applyAlignment="1">
      <alignment horizontal="left" vertical="center"/>
    </xf>
    <xf numFmtId="0" fontId="3" fillId="3" borderId="0" xfId="0" applyFont="1" applyFill="1" applyAlignment="1">
      <alignment horizontal="right" vertical="center"/>
    </xf>
    <xf numFmtId="0" fontId="3" fillId="3" borderId="0" xfId="0" applyFont="1" applyFill="1">
      <alignment vertical="center"/>
    </xf>
    <xf numFmtId="0" fontId="4" fillId="0" borderId="8" xfId="0" applyFont="1" applyBorder="1">
      <alignment vertical="center"/>
    </xf>
    <xf numFmtId="0" fontId="11" fillId="0" borderId="3" xfId="0" applyFont="1" applyBorder="1">
      <alignment vertical="center"/>
    </xf>
    <xf numFmtId="0" fontId="4" fillId="0" borderId="8" xfId="0" applyFont="1" applyBorder="1" applyAlignment="1">
      <alignment vertical="center" wrapText="1"/>
    </xf>
    <xf numFmtId="0" fontId="4" fillId="0" borderId="14" xfId="0" applyFont="1" applyBorder="1" applyAlignment="1">
      <alignment vertical="center" shrinkToFit="1"/>
    </xf>
    <xf numFmtId="0" fontId="4" fillId="0" borderId="9" xfId="0" applyFont="1" applyBorder="1" applyAlignment="1">
      <alignment vertical="center" wrapText="1"/>
    </xf>
    <xf numFmtId="0" fontId="8"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top" wrapText="1"/>
    </xf>
    <xf numFmtId="0" fontId="3" fillId="0" borderId="0" xfId="0" applyFont="1" applyAlignment="1">
      <alignment vertical="top"/>
    </xf>
    <xf numFmtId="0" fontId="8" fillId="0" borderId="10" xfId="0" applyFont="1" applyBorder="1" applyAlignment="1">
      <alignment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5" xfId="0" applyFont="1" applyBorder="1">
      <alignment vertical="center"/>
    </xf>
    <xf numFmtId="0" fontId="4" fillId="0" borderId="28" xfId="0" applyFont="1" applyBorder="1">
      <alignment vertical="center"/>
    </xf>
    <xf numFmtId="0" fontId="13" fillId="0" borderId="0" xfId="0" applyFont="1" applyAlignment="1">
      <alignment horizontal="left" vertical="center"/>
    </xf>
    <xf numFmtId="0" fontId="13" fillId="0" borderId="0" xfId="0" applyFont="1">
      <alignment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vertical="top"/>
    </xf>
    <xf numFmtId="0" fontId="13" fillId="0" borderId="0" xfId="0" applyFont="1" applyAlignment="1">
      <alignment horizontal="left" vertical="center" wrapText="1"/>
    </xf>
    <xf numFmtId="0" fontId="13" fillId="0" borderId="0" xfId="0" applyFont="1" applyAlignment="1">
      <alignment vertical="center" wrapText="1"/>
    </xf>
    <xf numFmtId="0" fontId="6" fillId="0" borderId="0" xfId="0" applyFont="1" applyAlignment="1">
      <alignment horizontal="right" vertical="center"/>
    </xf>
    <xf numFmtId="0" fontId="15" fillId="0" borderId="0" xfId="0" applyFont="1" applyAlignment="1">
      <alignment vertical="top"/>
    </xf>
    <xf numFmtId="0" fontId="4" fillId="2" borderId="12" xfId="0" applyFont="1" applyFill="1" applyBorder="1">
      <alignment vertical="center"/>
    </xf>
    <xf numFmtId="0" fontId="12" fillId="2" borderId="12" xfId="0" applyFont="1" applyFill="1" applyBorder="1" applyAlignment="1">
      <alignment vertical="center" wrapText="1"/>
    </xf>
    <xf numFmtId="0" fontId="16" fillId="0" borderId="0" xfId="0" applyFont="1">
      <alignment vertical="center"/>
    </xf>
    <xf numFmtId="0" fontId="19" fillId="0" borderId="0" xfId="0" applyFont="1">
      <alignment vertical="center"/>
    </xf>
    <xf numFmtId="0" fontId="20" fillId="0" borderId="0" xfId="0" applyFont="1">
      <alignment vertical="center"/>
    </xf>
    <xf numFmtId="0" fontId="4" fillId="0" borderId="12" xfId="0" applyFont="1" applyBorder="1" applyAlignment="1">
      <alignment horizontal="center" vertical="center" wrapText="1"/>
    </xf>
    <xf numFmtId="0" fontId="4" fillId="0" borderId="12" xfId="0" applyFont="1" applyBorder="1" applyAlignment="1">
      <alignment vertical="center" wrapText="1"/>
    </xf>
    <xf numFmtId="0" fontId="4" fillId="0" borderId="0" xfId="0" applyFont="1" applyAlignment="1">
      <alignment horizontal="right" vertical="top"/>
    </xf>
    <xf numFmtId="0" fontId="4" fillId="0" borderId="0" xfId="0" applyFont="1" applyAlignment="1">
      <alignment vertical="top"/>
    </xf>
    <xf numFmtId="0" fontId="23" fillId="0" borderId="0" xfId="0" applyFont="1">
      <alignment vertical="center"/>
    </xf>
    <xf numFmtId="180" fontId="4" fillId="3" borderId="0" xfId="0" applyNumberFormat="1" applyFont="1" applyFill="1">
      <alignment vertical="center"/>
    </xf>
    <xf numFmtId="0" fontId="4" fillId="0" borderId="12" xfId="0" applyFont="1" applyBorder="1" applyProtection="1">
      <alignment vertical="center"/>
      <protection locked="0"/>
    </xf>
    <xf numFmtId="178" fontId="4" fillId="0" borderId="10" xfId="0" applyNumberFormat="1" applyFont="1" applyBorder="1" applyProtection="1">
      <alignment vertical="center"/>
      <protection locked="0"/>
    </xf>
    <xf numFmtId="0" fontId="4" fillId="0" borderId="12" xfId="0" applyFont="1" applyBorder="1" applyAlignment="1" applyProtection="1">
      <alignment vertical="center" wrapText="1"/>
      <protection locked="0"/>
    </xf>
    <xf numFmtId="49" fontId="4" fillId="0" borderId="12" xfId="0" applyNumberFormat="1" applyFont="1" applyBorder="1" applyAlignment="1" applyProtection="1">
      <alignment vertical="center" wrapText="1"/>
      <protection locked="0"/>
    </xf>
    <xf numFmtId="0" fontId="25" fillId="3" borderId="0" xfId="0" applyFont="1" applyFill="1">
      <alignment vertical="center"/>
    </xf>
    <xf numFmtId="0" fontId="26" fillId="3" borderId="0" xfId="0" applyFont="1" applyFill="1">
      <alignment vertical="center"/>
    </xf>
    <xf numFmtId="0" fontId="26" fillId="3" borderId="12" xfId="0" applyFont="1" applyFill="1" applyBorder="1" applyProtection="1">
      <alignment vertical="center"/>
      <protection locked="0"/>
    </xf>
    <xf numFmtId="0" fontId="27" fillId="0" borderId="0" xfId="0" applyFont="1">
      <alignment vertical="center"/>
    </xf>
    <xf numFmtId="0" fontId="23" fillId="0" borderId="0" xfId="0" applyFont="1" applyAlignment="1">
      <alignment vertical="center" wrapText="1"/>
    </xf>
    <xf numFmtId="38" fontId="23" fillId="0" borderId="12" xfId="1" applyFont="1" applyBorder="1" applyProtection="1">
      <alignment vertical="center"/>
      <protection locked="0"/>
    </xf>
    <xf numFmtId="38" fontId="23" fillId="2" borderId="12" xfId="1" applyFont="1" applyFill="1" applyBorder="1">
      <alignment vertical="center"/>
    </xf>
    <xf numFmtId="38" fontId="23" fillId="2" borderId="12" xfId="0" applyNumberFormat="1" applyFont="1" applyFill="1" applyBorder="1">
      <alignment vertical="center"/>
    </xf>
    <xf numFmtId="38" fontId="23" fillId="0" borderId="12" xfId="1" applyFont="1" applyFill="1" applyBorder="1" applyProtection="1">
      <alignment vertical="center"/>
      <protection locked="0"/>
    </xf>
    <xf numFmtId="0" fontId="25" fillId="0" borderId="0" xfId="0" applyFont="1">
      <alignment vertical="center"/>
    </xf>
    <xf numFmtId="0" fontId="4" fillId="0" borderId="0" xfId="0" applyFont="1" applyProtection="1">
      <alignment vertical="center"/>
      <protection locked="0"/>
    </xf>
    <xf numFmtId="49" fontId="4" fillId="0" borderId="0" xfId="0" applyNumberFormat="1" applyFont="1" applyAlignment="1">
      <alignment horizontal="right" vertical="center"/>
    </xf>
    <xf numFmtId="0" fontId="26" fillId="0" borderId="0" xfId="0" applyFont="1">
      <alignment vertical="center"/>
    </xf>
    <xf numFmtId="176" fontId="4" fillId="0" borderId="3" xfId="0" applyNumberFormat="1" applyFont="1" applyBorder="1">
      <alignment vertical="center"/>
    </xf>
    <xf numFmtId="0" fontId="4" fillId="0" borderId="4" xfId="0" applyFont="1" applyBorder="1">
      <alignment vertical="center"/>
    </xf>
    <xf numFmtId="0" fontId="8" fillId="0" borderId="8" xfId="0" applyFont="1" applyBorder="1">
      <alignment vertical="center"/>
    </xf>
    <xf numFmtId="0" fontId="8" fillId="0" borderId="4" xfId="0" applyFont="1" applyBorder="1">
      <alignment vertical="center"/>
    </xf>
    <xf numFmtId="0" fontId="28" fillId="0" borderId="9" xfId="0" applyFont="1" applyBorder="1">
      <alignment vertical="center"/>
    </xf>
    <xf numFmtId="0" fontId="28" fillId="0" borderId="10" xfId="0" applyFont="1" applyBorder="1">
      <alignment vertical="center"/>
    </xf>
    <xf numFmtId="0" fontId="8" fillId="0" borderId="0" xfId="0" applyFont="1" applyAlignment="1"/>
    <xf numFmtId="0" fontId="8" fillId="0" borderId="0" xfId="0" applyFont="1" applyAlignment="1">
      <alignment vertical="center" wrapText="1"/>
    </xf>
    <xf numFmtId="0" fontId="11" fillId="0" borderId="0" xfId="0" applyFont="1">
      <alignment vertical="center"/>
    </xf>
    <xf numFmtId="0" fontId="8" fillId="0" borderId="6" xfId="0" applyFont="1" applyBorder="1" applyAlignment="1">
      <alignment horizontal="center" vertical="center"/>
    </xf>
    <xf numFmtId="0" fontId="9" fillId="4" borderId="12" xfId="0" applyFont="1" applyFill="1" applyBorder="1">
      <alignment vertical="center"/>
    </xf>
    <xf numFmtId="0" fontId="4" fillId="0" borderId="12" xfId="0" applyFont="1" applyBorder="1" applyAlignment="1">
      <alignment horizontal="center" vertical="center"/>
    </xf>
    <xf numFmtId="0" fontId="4" fillId="0" borderId="0" xfId="0" applyFont="1" applyAlignment="1">
      <alignment vertical="center" wrapText="1"/>
    </xf>
    <xf numFmtId="0" fontId="12" fillId="0" borderId="0" xfId="0" applyFont="1">
      <alignment vertical="center"/>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0" fontId="4" fillId="0" borderId="2" xfId="0" applyFont="1" applyBorder="1">
      <alignment vertical="center"/>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9" fillId="0" borderId="0" xfId="0" applyFont="1" applyAlignment="1">
      <alignment horizontal="center" vertical="center"/>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0" fontId="23" fillId="0" borderId="12" xfId="0" applyFont="1" applyBorder="1" applyAlignment="1">
      <alignment horizontal="center" vertical="center"/>
    </xf>
    <xf numFmtId="0" fontId="23" fillId="0" borderId="12" xfId="0" applyFont="1" applyBorder="1" applyAlignment="1">
      <alignment vertical="center" shrinkToFit="1"/>
    </xf>
    <xf numFmtId="179" fontId="4" fillId="0" borderId="0" xfId="0" applyNumberFormat="1" applyFont="1" applyProtection="1">
      <alignment vertical="center"/>
      <protection locked="0"/>
    </xf>
    <xf numFmtId="184" fontId="4" fillId="0" borderId="0" xfId="0" applyNumberFormat="1" applyFont="1" applyAlignment="1">
      <alignment horizontal="right" vertical="center"/>
    </xf>
    <xf numFmtId="176" fontId="4" fillId="0" borderId="0" xfId="0" applyNumberFormat="1" applyFont="1">
      <alignment vertical="center"/>
    </xf>
    <xf numFmtId="176" fontId="4" fillId="0" borderId="0" xfId="0" applyNumberFormat="1" applyFont="1" applyAlignment="1">
      <alignment horizontal="right" vertical="center"/>
    </xf>
    <xf numFmtId="0" fontId="26" fillId="3" borderId="0" xfId="0" applyFont="1" applyFill="1" applyProtection="1">
      <alignment vertical="center"/>
      <protection locked="0"/>
    </xf>
    <xf numFmtId="0" fontId="29" fillId="0" borderId="0" xfId="0" applyFont="1">
      <alignment vertical="center"/>
    </xf>
    <xf numFmtId="0" fontId="30" fillId="0" borderId="0" xfId="0" applyFont="1" applyAlignment="1">
      <alignment horizontal="center" vertical="center"/>
    </xf>
    <xf numFmtId="0" fontId="30" fillId="0" borderId="0" xfId="0" applyFont="1">
      <alignment vertical="center"/>
    </xf>
    <xf numFmtId="185" fontId="30" fillId="0" borderId="0" xfId="0" applyNumberFormat="1" applyFont="1">
      <alignment vertical="center"/>
    </xf>
    <xf numFmtId="0" fontId="31" fillId="0" borderId="0" xfId="0" applyFont="1">
      <alignment vertical="center"/>
    </xf>
    <xf numFmtId="178" fontId="30" fillId="0" borderId="0" xfId="0" applyNumberFormat="1" applyFont="1">
      <alignment vertical="center"/>
    </xf>
    <xf numFmtId="186" fontId="30" fillId="0" borderId="0" xfId="0" applyNumberFormat="1" applyFont="1">
      <alignment vertical="center"/>
    </xf>
    <xf numFmtId="185" fontId="30" fillId="6" borderId="0" xfId="0" applyNumberFormat="1" applyFont="1" applyFill="1">
      <alignment vertical="center"/>
    </xf>
    <xf numFmtId="0" fontId="30" fillId="6" borderId="0" xfId="0" applyFont="1" applyFill="1">
      <alignment vertical="center"/>
    </xf>
    <xf numFmtId="0" fontId="30" fillId="6" borderId="0" xfId="0" applyFont="1" applyFill="1" applyAlignment="1">
      <alignment horizontal="center" vertical="center"/>
    </xf>
    <xf numFmtId="178" fontId="30" fillId="6" borderId="0" xfId="0" applyNumberFormat="1" applyFont="1" applyFill="1">
      <alignment vertical="center"/>
    </xf>
    <xf numFmtId="186" fontId="30" fillId="6" borderId="0" xfId="0" applyNumberFormat="1" applyFont="1" applyFill="1">
      <alignment vertical="center"/>
    </xf>
    <xf numFmtId="178" fontId="30" fillId="7" borderId="10" xfId="0" applyNumberFormat="1" applyFont="1" applyFill="1" applyBorder="1">
      <alignment vertical="center"/>
    </xf>
    <xf numFmtId="0" fontId="29" fillId="0" borderId="13" xfId="0" applyFont="1" applyBorder="1" applyAlignment="1">
      <alignment vertical="top" wrapText="1"/>
    </xf>
    <xf numFmtId="0" fontId="33" fillId="0" borderId="13" xfId="0" applyFont="1" applyBorder="1" applyAlignment="1">
      <alignment vertical="top" wrapText="1"/>
    </xf>
    <xf numFmtId="0" fontId="30" fillId="0" borderId="13" xfId="0" applyFont="1" applyBorder="1" applyAlignment="1">
      <alignment horizontal="center" vertical="top" wrapText="1"/>
    </xf>
    <xf numFmtId="0" fontId="30" fillId="0" borderId="13" xfId="0" applyFont="1" applyBorder="1" applyAlignment="1">
      <alignment vertical="top" wrapText="1"/>
    </xf>
    <xf numFmtId="0" fontId="34" fillId="0" borderId="13" xfId="0" applyFont="1" applyBorder="1" applyAlignment="1">
      <alignment vertical="top" wrapText="1"/>
    </xf>
    <xf numFmtId="0" fontId="35" fillId="0" borderId="13" xfId="0" applyFont="1" applyBorder="1" applyAlignment="1">
      <alignment vertical="top" wrapText="1"/>
    </xf>
    <xf numFmtId="185" fontId="30" fillId="0" borderId="13" xfId="0" applyNumberFormat="1" applyFont="1" applyBorder="1" applyAlignment="1">
      <alignment vertical="top" wrapText="1"/>
    </xf>
    <xf numFmtId="0" fontId="30" fillId="0" borderId="1" xfId="0" applyFont="1" applyBorder="1" applyAlignment="1">
      <alignment vertical="top" wrapText="1"/>
    </xf>
    <xf numFmtId="0" fontId="30" fillId="0" borderId="2" xfId="0" applyFont="1" applyBorder="1" applyAlignment="1">
      <alignment horizontal="center" vertical="top" wrapText="1"/>
    </xf>
    <xf numFmtId="0" fontId="30" fillId="0" borderId="2" xfId="0" applyFont="1" applyBorder="1" applyAlignment="1">
      <alignment vertical="top" wrapText="1"/>
    </xf>
    <xf numFmtId="0" fontId="30" fillId="0" borderId="3" xfId="0" applyFont="1" applyBorder="1" applyAlignment="1">
      <alignment horizontal="center" vertical="top" wrapText="1"/>
    </xf>
    <xf numFmtId="0" fontId="30" fillId="0" borderId="1" xfId="0" applyFont="1" applyBorder="1" applyAlignment="1">
      <alignment horizontal="center" vertical="top" wrapText="1"/>
    </xf>
    <xf numFmtId="0" fontId="30" fillId="0" borderId="3" xfId="0" applyFont="1" applyBorder="1" applyAlignment="1">
      <alignment vertical="top"/>
    </xf>
    <xf numFmtId="178" fontId="30" fillId="8" borderId="0" xfId="0" applyNumberFormat="1" applyFont="1" applyFill="1" applyAlignment="1">
      <alignment vertical="top"/>
    </xf>
    <xf numFmtId="178" fontId="30" fillId="8" borderId="0" xfId="0" applyNumberFormat="1" applyFont="1" applyFill="1" applyAlignment="1">
      <alignment vertical="top" wrapText="1"/>
    </xf>
    <xf numFmtId="178" fontId="30" fillId="9" borderId="0" xfId="0" applyNumberFormat="1" applyFont="1" applyFill="1" applyAlignment="1">
      <alignment vertical="top" wrapText="1"/>
    </xf>
    <xf numFmtId="185" fontId="30" fillId="0" borderId="6" xfId="0" applyNumberFormat="1" applyFont="1" applyBorder="1" applyAlignment="1">
      <alignment vertical="top" wrapText="1"/>
    </xf>
    <xf numFmtId="185" fontId="30" fillId="0" borderId="5" xfId="0" applyNumberFormat="1" applyFont="1" applyBorder="1" applyAlignment="1">
      <alignment vertical="top" wrapText="1"/>
    </xf>
    <xf numFmtId="185" fontId="30" fillId="0" borderId="6" xfId="0" applyNumberFormat="1" applyFont="1" applyBorder="1" applyAlignment="1">
      <alignment vertical="top"/>
    </xf>
    <xf numFmtId="186" fontId="30" fillId="0" borderId="7" xfId="0" applyNumberFormat="1" applyFont="1" applyBorder="1" applyAlignment="1">
      <alignment vertical="top"/>
    </xf>
    <xf numFmtId="0" fontId="30" fillId="0" borderId="6" xfId="0" applyFont="1" applyBorder="1" applyAlignment="1">
      <alignment vertical="top" wrapText="1"/>
    </xf>
    <xf numFmtId="0" fontId="30" fillId="0" borderId="7" xfId="0" applyFont="1" applyBorder="1" applyAlignment="1">
      <alignment vertical="top" wrapText="1"/>
    </xf>
    <xf numFmtId="0" fontId="30" fillId="0" borderId="7" xfId="0" applyFont="1" applyBorder="1" applyAlignment="1">
      <alignment horizontal="center" vertical="top" wrapText="1"/>
    </xf>
    <xf numFmtId="0" fontId="30" fillId="0" borderId="6" xfId="0" applyFont="1" applyBorder="1" applyAlignment="1">
      <alignment vertical="top"/>
    </xf>
    <xf numFmtId="0" fontId="30" fillId="0" borderId="5" xfId="0" applyFont="1" applyBorder="1" applyAlignment="1">
      <alignment vertical="top" wrapText="1"/>
    </xf>
    <xf numFmtId="0" fontId="30" fillId="0" borderId="0" xfId="0" applyFont="1" applyAlignment="1">
      <alignment vertical="top" wrapText="1"/>
    </xf>
    <xf numFmtId="178" fontId="30" fillId="8" borderId="0" xfId="0" applyNumberFormat="1" applyFont="1" applyFill="1" applyAlignment="1">
      <alignment horizontal="center" vertical="top" wrapText="1"/>
    </xf>
    <xf numFmtId="178" fontId="30" fillId="9" borderId="1" xfId="0" applyNumberFormat="1" applyFont="1" applyFill="1" applyBorder="1" applyAlignment="1">
      <alignment vertical="top" wrapText="1"/>
    </xf>
    <xf numFmtId="178" fontId="30" fillId="9" borderId="2" xfId="0" applyNumberFormat="1" applyFont="1" applyFill="1" applyBorder="1" applyAlignment="1">
      <alignment vertical="top" wrapText="1"/>
    </xf>
    <xf numFmtId="185" fontId="30" fillId="0" borderId="5" xfId="0" applyNumberFormat="1" applyFont="1" applyBorder="1" applyAlignment="1">
      <alignment vertical="top"/>
    </xf>
    <xf numFmtId="186" fontId="30" fillId="0" borderId="5" xfId="0" applyNumberFormat="1" applyFont="1" applyBorder="1" applyAlignment="1">
      <alignment vertical="top"/>
    </xf>
    <xf numFmtId="0" fontId="36" fillId="0" borderId="29" xfId="0" applyFont="1" applyBorder="1">
      <alignment vertical="center"/>
    </xf>
    <xf numFmtId="0" fontId="33" fillId="0" borderId="29" xfId="0" applyFont="1" applyBorder="1">
      <alignment vertical="center"/>
    </xf>
    <xf numFmtId="0" fontId="30" fillId="0" borderId="29" xfId="0" applyFont="1" applyBorder="1" applyAlignment="1">
      <alignment horizontal="center" vertical="center"/>
    </xf>
    <xf numFmtId="0" fontId="30" fillId="0" borderId="29" xfId="0" applyFont="1" applyBorder="1">
      <alignment vertical="center"/>
    </xf>
    <xf numFmtId="185" fontId="30" fillId="0" borderId="29" xfId="0" applyNumberFormat="1" applyFont="1" applyBorder="1">
      <alignment vertical="center"/>
    </xf>
    <xf numFmtId="0" fontId="30" fillId="0" borderId="13" xfId="0" applyFont="1" applyBorder="1">
      <alignment vertical="center"/>
    </xf>
    <xf numFmtId="0" fontId="30" fillId="0" borderId="13" xfId="0" applyFont="1" applyBorder="1" applyAlignment="1">
      <alignment horizontal="center" vertical="center"/>
    </xf>
    <xf numFmtId="0" fontId="30" fillId="0" borderId="1" xfId="0" applyFont="1" applyBorder="1">
      <alignment vertical="center"/>
    </xf>
    <xf numFmtId="178" fontId="30" fillId="0" borderId="13" xfId="0" applyNumberFormat="1" applyFont="1" applyBorder="1">
      <alignment vertical="center"/>
    </xf>
    <xf numFmtId="178" fontId="30" fillId="4" borderId="1" xfId="0" applyNumberFormat="1" applyFont="1" applyFill="1" applyBorder="1">
      <alignment vertical="center"/>
    </xf>
    <xf numFmtId="178" fontId="30" fillId="4" borderId="3" xfId="0" applyNumberFormat="1" applyFont="1" applyFill="1" applyBorder="1">
      <alignment vertical="center"/>
    </xf>
    <xf numFmtId="178" fontId="30" fillId="2" borderId="1" xfId="0" applyNumberFormat="1" applyFont="1" applyFill="1" applyBorder="1">
      <alignment vertical="center"/>
    </xf>
    <xf numFmtId="178" fontId="30" fillId="2" borderId="2" xfId="0" applyNumberFormat="1" applyFont="1" applyFill="1" applyBorder="1">
      <alignment vertical="center"/>
    </xf>
    <xf numFmtId="178" fontId="30" fillId="2" borderId="3" xfId="0" applyNumberFormat="1" applyFont="1" applyFill="1" applyBorder="1">
      <alignment vertical="center"/>
    </xf>
    <xf numFmtId="178" fontId="30" fillId="10" borderId="1" xfId="0" applyNumberFormat="1" applyFont="1" applyFill="1" applyBorder="1">
      <alignment vertical="center"/>
    </xf>
    <xf numFmtId="178" fontId="30" fillId="10" borderId="2" xfId="0" applyNumberFormat="1" applyFont="1" applyFill="1" applyBorder="1">
      <alignment vertical="center"/>
    </xf>
    <xf numFmtId="178" fontId="30" fillId="10" borderId="3" xfId="0" applyNumberFormat="1" applyFont="1" applyFill="1" applyBorder="1">
      <alignment vertical="center"/>
    </xf>
    <xf numFmtId="178" fontId="37" fillId="6" borderId="3" xfId="0" applyNumberFormat="1" applyFont="1" applyFill="1" applyBorder="1">
      <alignment vertical="center"/>
    </xf>
    <xf numFmtId="178" fontId="30" fillId="7" borderId="1" xfId="0" applyNumberFormat="1" applyFont="1" applyFill="1" applyBorder="1">
      <alignment vertical="center"/>
    </xf>
    <xf numFmtId="178" fontId="30" fillId="7" borderId="2" xfId="0" applyNumberFormat="1" applyFont="1" applyFill="1" applyBorder="1">
      <alignment vertical="center"/>
    </xf>
    <xf numFmtId="178" fontId="30" fillId="7" borderId="3" xfId="0" applyNumberFormat="1" applyFont="1" applyFill="1" applyBorder="1">
      <alignment vertical="center"/>
    </xf>
    <xf numFmtId="178" fontId="30" fillId="11" borderId="1" xfId="0" applyNumberFormat="1" applyFont="1" applyFill="1" applyBorder="1">
      <alignment vertical="center"/>
    </xf>
    <xf numFmtId="178" fontId="30" fillId="11" borderId="2" xfId="0" applyNumberFormat="1" applyFont="1" applyFill="1" applyBorder="1">
      <alignment vertical="center"/>
    </xf>
    <xf numFmtId="178" fontId="30" fillId="11" borderId="3" xfId="0" applyNumberFormat="1" applyFont="1" applyFill="1" applyBorder="1">
      <alignment vertical="center"/>
    </xf>
    <xf numFmtId="178" fontId="30" fillId="3" borderId="1" xfId="0" applyNumberFormat="1" applyFont="1" applyFill="1" applyBorder="1">
      <alignment vertical="center"/>
    </xf>
    <xf numFmtId="178" fontId="30" fillId="3" borderId="2" xfId="0" applyNumberFormat="1" applyFont="1" applyFill="1" applyBorder="1">
      <alignment vertical="center"/>
    </xf>
    <xf numFmtId="178" fontId="30" fillId="3" borderId="3" xfId="0" applyNumberFormat="1" applyFont="1" applyFill="1" applyBorder="1">
      <alignment vertical="center"/>
    </xf>
    <xf numFmtId="178" fontId="30" fillId="4" borderId="2" xfId="0" applyNumberFormat="1" applyFont="1" applyFill="1" applyBorder="1" applyAlignment="1">
      <alignment vertical="center" wrapText="1"/>
    </xf>
    <xf numFmtId="178" fontId="30" fillId="4" borderId="3" xfId="0" applyNumberFormat="1" applyFont="1" applyFill="1" applyBorder="1" applyAlignment="1">
      <alignment vertical="center" wrapText="1"/>
    </xf>
    <xf numFmtId="178" fontId="30" fillId="9" borderId="0" xfId="0" applyNumberFormat="1" applyFont="1" applyFill="1" applyAlignment="1">
      <alignment vertical="center" wrapText="1"/>
    </xf>
    <xf numFmtId="185" fontId="30" fillId="0" borderId="9" xfId="0" applyNumberFormat="1" applyFont="1" applyBorder="1" applyAlignment="1">
      <alignment vertical="top" wrapText="1"/>
    </xf>
    <xf numFmtId="185" fontId="30" fillId="0" borderId="10" xfId="0" applyNumberFormat="1" applyFont="1" applyBorder="1" applyAlignment="1">
      <alignment vertical="top" wrapText="1"/>
    </xf>
    <xf numFmtId="185" fontId="30" fillId="0" borderId="0" xfId="0" applyNumberFormat="1" applyFont="1" applyAlignment="1">
      <alignment horizontal="center" vertical="top" wrapText="1"/>
    </xf>
    <xf numFmtId="185" fontId="30" fillId="0" borderId="8" xfId="0" applyNumberFormat="1" applyFont="1" applyBorder="1" applyAlignment="1">
      <alignment vertical="top"/>
    </xf>
    <xf numFmtId="186" fontId="30" fillId="0" borderId="4" xfId="0" applyNumberFormat="1" applyFont="1" applyBorder="1" applyAlignment="1">
      <alignment vertical="top"/>
    </xf>
    <xf numFmtId="0" fontId="30" fillId="0" borderId="8" xfId="0" applyFont="1" applyBorder="1">
      <alignment vertical="center"/>
    </xf>
    <xf numFmtId="0" fontId="30" fillId="0" borderId="4" xfId="0" applyFont="1" applyBorder="1">
      <alignment vertical="center"/>
    </xf>
    <xf numFmtId="0" fontId="30" fillId="0" borderId="4" xfId="0" applyFont="1" applyBorder="1" applyAlignment="1">
      <alignment horizontal="center" vertical="center"/>
    </xf>
    <xf numFmtId="187" fontId="30" fillId="0" borderId="29" xfId="0" applyNumberFormat="1" applyFont="1" applyBorder="1">
      <alignment vertical="center"/>
    </xf>
    <xf numFmtId="185" fontId="30" fillId="0" borderId="8" xfId="0" applyNumberFormat="1" applyFont="1" applyBorder="1" applyAlignment="1">
      <alignment vertical="top" wrapText="1"/>
    </xf>
    <xf numFmtId="0" fontId="30" fillId="0" borderId="4" xfId="0" applyFont="1" applyBorder="1" applyAlignment="1">
      <alignment vertical="top" wrapText="1"/>
    </xf>
    <xf numFmtId="178" fontId="30" fillId="4" borderId="2" xfId="0" applyNumberFormat="1" applyFont="1" applyFill="1" applyBorder="1">
      <alignment vertical="center"/>
    </xf>
    <xf numFmtId="178" fontId="37" fillId="6" borderId="1" xfId="0" applyNumberFormat="1" applyFont="1" applyFill="1" applyBorder="1">
      <alignment vertical="center"/>
    </xf>
    <xf numFmtId="178" fontId="30" fillId="8" borderId="13" xfId="0" applyNumberFormat="1" applyFont="1" applyFill="1" applyBorder="1" applyAlignment="1">
      <alignment vertical="center" wrapText="1"/>
    </xf>
    <xf numFmtId="178" fontId="30" fillId="4" borderId="1" xfId="0" applyNumberFormat="1" applyFont="1" applyFill="1" applyBorder="1" applyAlignment="1">
      <alignment vertical="center" wrapText="1"/>
    </xf>
    <xf numFmtId="178" fontId="30" fillId="3" borderId="5" xfId="0" applyNumberFormat="1" applyFont="1" applyFill="1" applyBorder="1">
      <alignment vertical="center"/>
    </xf>
    <xf numFmtId="178" fontId="30" fillId="4" borderId="13" xfId="0" applyNumberFormat="1" applyFont="1" applyFill="1" applyBorder="1" applyAlignment="1">
      <alignment vertical="center" wrapText="1"/>
    </xf>
    <xf numFmtId="0" fontId="30" fillId="0" borderId="9" xfId="0" applyFont="1" applyBorder="1" applyAlignment="1">
      <alignment vertical="top"/>
    </xf>
    <xf numFmtId="185" fontId="30" fillId="0" borderId="10" xfId="0" applyNumberFormat="1" applyFont="1" applyBorder="1" applyAlignment="1">
      <alignment vertical="top"/>
    </xf>
    <xf numFmtId="186" fontId="30" fillId="0" borderId="10" xfId="0" applyNumberFormat="1" applyFont="1" applyBorder="1" applyAlignment="1"/>
    <xf numFmtId="186" fontId="30" fillId="0" borderId="11" xfId="0" applyNumberFormat="1" applyFont="1" applyBorder="1" applyAlignment="1"/>
    <xf numFmtId="0" fontId="36" fillId="5" borderId="14" xfId="0" applyFont="1" applyFill="1" applyBorder="1" applyAlignment="1">
      <alignment vertical="center" wrapText="1"/>
    </xf>
    <xf numFmtId="0" fontId="33" fillId="0" borderId="29" xfId="0" applyFont="1" applyBorder="1" applyAlignment="1">
      <alignment vertical="center" wrapText="1"/>
    </xf>
    <xf numFmtId="0" fontId="31" fillId="0" borderId="29" xfId="0" applyFont="1" applyBorder="1" applyAlignment="1">
      <alignment horizontal="center" vertical="center" wrapText="1"/>
    </xf>
    <xf numFmtId="0" fontId="30" fillId="5" borderId="29" xfId="0" applyFont="1" applyFill="1" applyBorder="1" applyAlignment="1">
      <alignment horizontal="center" vertical="center" wrapText="1"/>
    </xf>
    <xf numFmtId="0" fontId="37" fillId="0" borderId="29" xfId="0" applyFont="1" applyBorder="1" applyAlignment="1">
      <alignment vertical="center" wrapText="1"/>
    </xf>
    <xf numFmtId="185" fontId="30" fillId="0" borderId="29" xfId="0" applyNumberFormat="1" applyFont="1" applyBorder="1" applyAlignment="1">
      <alignment vertical="center" wrapText="1"/>
    </xf>
    <xf numFmtId="0" fontId="30" fillId="0" borderId="29" xfId="0" applyFont="1" applyBorder="1" applyAlignment="1">
      <alignment vertical="center" wrapText="1"/>
    </xf>
    <xf numFmtId="0" fontId="30" fillId="0" borderId="29" xfId="0" applyFont="1" applyBorder="1" applyAlignment="1">
      <alignment horizontal="center" vertical="center" wrapText="1"/>
    </xf>
    <xf numFmtId="178" fontId="30" fillId="0" borderId="29" xfId="0" applyNumberFormat="1" applyFont="1" applyBorder="1" applyAlignment="1">
      <alignment vertical="center" wrapText="1"/>
    </xf>
    <xf numFmtId="178" fontId="30" fillId="0" borderId="13" xfId="0" applyNumberFormat="1" applyFont="1" applyBorder="1" applyAlignment="1">
      <alignment vertical="center" wrapText="1"/>
    </xf>
    <xf numFmtId="178" fontId="30" fillId="5" borderId="13" xfId="0" applyNumberFormat="1" applyFont="1" applyFill="1" applyBorder="1" applyAlignment="1">
      <alignment vertical="center" wrapText="1"/>
    </xf>
    <xf numFmtId="178" fontId="30" fillId="5" borderId="29" xfId="0" applyNumberFormat="1" applyFont="1" applyFill="1" applyBorder="1" applyAlignment="1">
      <alignment vertical="center" wrapText="1"/>
    </xf>
    <xf numFmtId="178" fontId="40" fillId="0" borderId="29" xfId="0" applyNumberFormat="1" applyFont="1" applyBorder="1" applyAlignment="1">
      <alignment vertical="center" wrapText="1"/>
    </xf>
    <xf numFmtId="178" fontId="30" fillId="4" borderId="29" xfId="0" applyNumberFormat="1" applyFont="1" applyFill="1" applyBorder="1" applyAlignment="1">
      <alignment vertical="center" wrapText="1"/>
    </xf>
    <xf numFmtId="178" fontId="41" fillId="0" borderId="13" xfId="0" applyNumberFormat="1" applyFont="1" applyBorder="1" applyAlignment="1">
      <alignment vertical="center" wrapText="1"/>
    </xf>
    <xf numFmtId="178" fontId="30" fillId="0" borderId="14" xfId="0" applyNumberFormat="1" applyFont="1" applyBorder="1" applyAlignment="1">
      <alignment vertical="center" wrapText="1"/>
    </xf>
    <xf numFmtId="178" fontId="42" fillId="8" borderId="0" xfId="0" applyNumberFormat="1" applyFont="1" applyFill="1" applyAlignment="1">
      <alignment vertical="center" wrapText="1"/>
    </xf>
    <xf numFmtId="178" fontId="42" fillId="12" borderId="0" xfId="0" applyNumberFormat="1" applyFont="1" applyFill="1" applyAlignment="1">
      <alignment vertical="center" wrapText="1"/>
    </xf>
    <xf numFmtId="178" fontId="30" fillId="9" borderId="13" xfId="0" applyNumberFormat="1" applyFont="1" applyFill="1" applyBorder="1" applyAlignment="1">
      <alignment vertical="center" wrapText="1"/>
    </xf>
    <xf numFmtId="185" fontId="30" fillId="0" borderId="13" xfId="0" applyNumberFormat="1" applyFont="1" applyBorder="1">
      <alignment vertical="center"/>
    </xf>
    <xf numFmtId="186" fontId="30" fillId="4" borderId="13" xfId="0" applyNumberFormat="1" applyFont="1" applyFill="1" applyBorder="1">
      <alignment vertical="center"/>
    </xf>
    <xf numFmtId="0" fontId="30" fillId="0" borderId="13" xfId="0" applyFont="1" applyBorder="1" applyAlignment="1">
      <alignment vertical="center" wrapText="1"/>
    </xf>
    <xf numFmtId="0" fontId="30" fillId="0" borderId="13" xfId="0" applyFont="1" applyBorder="1" applyAlignment="1">
      <alignment horizontal="center" vertical="center" wrapText="1"/>
    </xf>
    <xf numFmtId="185" fontId="30" fillId="0" borderId="13" xfId="0" applyNumberFormat="1" applyFont="1" applyBorder="1" applyAlignment="1">
      <alignment vertical="center" wrapText="1"/>
    </xf>
    <xf numFmtId="0" fontId="35" fillId="0" borderId="13" xfId="0" applyFont="1" applyBorder="1" applyAlignment="1">
      <alignment vertical="center" wrapText="1"/>
    </xf>
    <xf numFmtId="0" fontId="30" fillId="0" borderId="0" xfId="0" applyFont="1" applyAlignment="1">
      <alignment vertical="center" wrapText="1"/>
    </xf>
    <xf numFmtId="178" fontId="30" fillId="4" borderId="12" xfId="0" applyNumberFormat="1" applyFont="1" applyFill="1" applyBorder="1" applyAlignment="1">
      <alignment vertical="center" wrapText="1"/>
    </xf>
    <xf numFmtId="178" fontId="30" fillId="4" borderId="14" xfId="0" applyNumberFormat="1" applyFont="1" applyFill="1" applyBorder="1" applyAlignment="1">
      <alignment vertical="center" wrapText="1"/>
    </xf>
    <xf numFmtId="178" fontId="45" fillId="0" borderId="29" xfId="0" applyNumberFormat="1" applyFont="1" applyBorder="1" applyAlignment="1">
      <alignment vertical="center" wrapText="1"/>
    </xf>
    <xf numFmtId="178" fontId="30" fillId="8" borderId="14" xfId="0" applyNumberFormat="1" applyFont="1" applyFill="1" applyBorder="1" applyAlignment="1">
      <alignment vertical="center" wrapText="1"/>
    </xf>
    <xf numFmtId="178" fontId="30" fillId="0" borderId="0" xfId="0" applyNumberFormat="1" applyFont="1" applyAlignment="1">
      <alignment vertical="center" wrapText="1"/>
    </xf>
    <xf numFmtId="178" fontId="42" fillId="8" borderId="9" xfId="0" applyNumberFormat="1" applyFont="1" applyFill="1" applyBorder="1" applyAlignment="1">
      <alignment vertical="center" wrapText="1"/>
    </xf>
    <xf numFmtId="178" fontId="42" fillId="8" borderId="10" xfId="0" applyNumberFormat="1" applyFont="1" applyFill="1" applyBorder="1" applyAlignment="1">
      <alignment vertical="center" wrapText="1"/>
    </xf>
    <xf numFmtId="178" fontId="42" fillId="12" borderId="10" xfId="0" applyNumberFormat="1" applyFont="1" applyFill="1" applyBorder="1" applyAlignment="1">
      <alignment vertical="center" wrapText="1"/>
    </xf>
    <xf numFmtId="178" fontId="30" fillId="0" borderId="12" xfId="0" applyNumberFormat="1" applyFont="1" applyBorder="1" applyAlignment="1">
      <alignment vertical="center" wrapText="1"/>
    </xf>
    <xf numFmtId="0" fontId="30" fillId="0" borderId="12" xfId="0" applyFont="1" applyBorder="1" applyAlignment="1">
      <alignment vertical="center" wrapText="1"/>
    </xf>
    <xf numFmtId="185" fontId="30" fillId="0" borderId="12" xfId="0" applyNumberFormat="1" applyFont="1" applyBorder="1" applyAlignment="1">
      <alignment vertical="center" wrapText="1"/>
    </xf>
    <xf numFmtId="186" fontId="30" fillId="4" borderId="12" xfId="0" applyNumberFormat="1" applyFont="1" applyFill="1" applyBorder="1" applyAlignment="1">
      <alignment vertical="center" wrapText="1"/>
    </xf>
    <xf numFmtId="0" fontId="36" fillId="5" borderId="12" xfId="0" applyFont="1" applyFill="1" applyBorder="1">
      <alignment vertical="center"/>
    </xf>
    <xf numFmtId="0" fontId="0" fillId="0" borderId="12" xfId="0" applyBorder="1" applyAlignment="1">
      <alignment horizontal="center" vertical="center"/>
    </xf>
    <xf numFmtId="0" fontId="0" fillId="5" borderId="12" xfId="0" applyFill="1" applyBorder="1" applyAlignment="1">
      <alignment horizontal="center" vertical="center" shrinkToFit="1"/>
    </xf>
    <xf numFmtId="0" fontId="0" fillId="0" borderId="12" xfId="0" applyBorder="1">
      <alignment vertical="center"/>
    </xf>
    <xf numFmtId="185" fontId="0" fillId="0" borderId="12" xfId="0" applyNumberFormat="1" applyBorder="1">
      <alignment vertical="center"/>
    </xf>
    <xf numFmtId="0" fontId="0" fillId="5" borderId="12" xfId="0" applyFill="1" applyBorder="1">
      <alignment vertical="center"/>
    </xf>
    <xf numFmtId="0" fontId="0" fillId="5" borderId="12" xfId="0" applyFill="1" applyBorder="1" applyAlignment="1">
      <alignment horizontal="center" vertical="center"/>
    </xf>
    <xf numFmtId="178" fontId="0" fillId="5" borderId="12" xfId="0" applyNumberFormat="1" applyFill="1" applyBorder="1">
      <alignment vertical="center"/>
    </xf>
    <xf numFmtId="178" fontId="0" fillId="4" borderId="12" xfId="0" applyNumberFormat="1" applyFill="1" applyBorder="1">
      <alignment vertical="center"/>
    </xf>
    <xf numFmtId="178" fontId="33" fillId="4" borderId="12" xfId="0" applyNumberFormat="1" applyFont="1" applyFill="1" applyBorder="1">
      <alignment vertical="center"/>
    </xf>
    <xf numFmtId="178" fontId="0" fillId="0" borderId="12" xfId="0" applyNumberFormat="1" applyBorder="1">
      <alignment vertical="center"/>
    </xf>
    <xf numFmtId="188" fontId="0" fillId="0" borderId="12" xfId="0" applyNumberFormat="1" applyBorder="1">
      <alignment vertical="center"/>
    </xf>
    <xf numFmtId="0" fontId="0" fillId="5" borderId="2" xfId="0" applyFill="1" applyBorder="1">
      <alignment vertical="center"/>
    </xf>
    <xf numFmtId="0" fontId="0" fillId="5" borderId="3" xfId="0" applyFill="1" applyBorder="1">
      <alignment vertical="center"/>
    </xf>
    <xf numFmtId="186" fontId="0" fillId="4" borderId="12" xfId="0" applyNumberFormat="1" applyFill="1" applyBorder="1">
      <alignment vertical="center"/>
    </xf>
    <xf numFmtId="183" fontId="0" fillId="0" borderId="12" xfId="0" applyNumberFormat="1" applyBorder="1">
      <alignment vertical="center"/>
    </xf>
    <xf numFmtId="0" fontId="30" fillId="13" borderId="0" xfId="0" applyFont="1" applyFill="1">
      <alignment vertical="center"/>
    </xf>
    <xf numFmtId="0" fontId="47" fillId="0" borderId="12" xfId="0" applyFont="1" applyBorder="1">
      <alignment vertical="center"/>
    </xf>
    <xf numFmtId="179" fontId="0" fillId="5" borderId="1" xfId="0" applyNumberFormat="1" applyFill="1" applyBorder="1">
      <alignment vertical="center"/>
    </xf>
    <xf numFmtId="178" fontId="30" fillId="13" borderId="0" xfId="0" applyNumberFormat="1" applyFont="1" applyFill="1">
      <alignment vertical="center"/>
    </xf>
    <xf numFmtId="0" fontId="33" fillId="13" borderId="0" xfId="0" applyFont="1" applyFill="1">
      <alignment vertical="center"/>
    </xf>
    <xf numFmtId="178" fontId="30" fillId="13" borderId="0" xfId="0" applyNumberFormat="1" applyFont="1" applyFill="1" applyAlignment="1">
      <alignment horizontal="center" vertical="center"/>
    </xf>
    <xf numFmtId="185" fontId="30" fillId="13" borderId="0" xfId="0" applyNumberFormat="1" applyFont="1" applyFill="1">
      <alignment vertical="center"/>
    </xf>
    <xf numFmtId="0" fontId="30" fillId="13" borderId="0" xfId="0" applyFont="1" applyFill="1" applyAlignment="1">
      <alignment horizontal="center" vertical="center"/>
    </xf>
    <xf numFmtId="178" fontId="48" fillId="0" borderId="0" xfId="0" applyNumberFormat="1" applyFont="1">
      <alignment vertical="center"/>
    </xf>
    <xf numFmtId="178" fontId="0" fillId="4" borderId="12" xfId="0" applyNumberFormat="1" applyFill="1" applyBorder="1" applyAlignment="1">
      <alignment horizontal="right" vertical="center"/>
    </xf>
    <xf numFmtId="49" fontId="4" fillId="0" borderId="0" xfId="0" applyNumberFormat="1" applyFont="1" applyProtection="1">
      <alignment vertical="center"/>
      <protection locked="0"/>
    </xf>
    <xf numFmtId="0" fontId="49" fillId="0" borderId="0" xfId="0" applyFont="1" applyProtection="1">
      <alignment vertical="center"/>
      <protection locked="0"/>
    </xf>
    <xf numFmtId="49" fontId="49" fillId="0" borderId="0" xfId="0" applyNumberFormat="1" applyFont="1" applyProtection="1">
      <alignment vertical="center"/>
      <protection locked="0"/>
    </xf>
    <xf numFmtId="0" fontId="8" fillId="0" borderId="6" xfId="0" applyFont="1" applyBorder="1">
      <alignment vertical="center"/>
    </xf>
    <xf numFmtId="0" fontId="8" fillId="0" borderId="5" xfId="0" applyFont="1" applyBorder="1">
      <alignment vertical="center"/>
    </xf>
    <xf numFmtId="0" fontId="8" fillId="0" borderId="7" xfId="0" applyFont="1" applyBorder="1">
      <alignment vertical="center"/>
    </xf>
    <xf numFmtId="178" fontId="0" fillId="5" borderId="12" xfId="0" applyNumberFormat="1" applyFill="1" applyBorder="1" applyAlignment="1">
      <alignment vertical="center" wrapText="1"/>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49" fillId="0" borderId="0" xfId="0" applyFont="1">
      <alignment vertical="center"/>
    </xf>
    <xf numFmtId="49" fontId="49" fillId="0" borderId="0" xfId="0" applyNumberFormat="1" applyFont="1">
      <alignment vertical="center"/>
    </xf>
    <xf numFmtId="0" fontId="4" fillId="0" borderId="8" xfId="0" applyFont="1" applyBorder="1" applyAlignment="1">
      <alignment horizontal="left" vertical="center" shrinkToFit="1"/>
    </xf>
    <xf numFmtId="1" fontId="4" fillId="0" borderId="0" xfId="0" applyNumberFormat="1" applyFont="1" applyAlignment="1">
      <alignment horizontal="center" vertical="center"/>
    </xf>
    <xf numFmtId="178" fontId="38" fillId="0" borderId="29" xfId="0" applyNumberFormat="1" applyFont="1" applyBorder="1" applyAlignment="1">
      <alignment vertical="center" wrapText="1"/>
    </xf>
    <xf numFmtId="0" fontId="28" fillId="0" borderId="0" xfId="0" applyFont="1">
      <alignment vertical="center"/>
    </xf>
    <xf numFmtId="0" fontId="12" fillId="0" borderId="0" xfId="0" applyFont="1" applyAlignment="1">
      <alignment horizontal="right" vertical="center"/>
    </xf>
    <xf numFmtId="0" fontId="24" fillId="0" borderId="0" xfId="0" applyFont="1">
      <alignment vertical="center"/>
    </xf>
    <xf numFmtId="0" fontId="55" fillId="0" borderId="0" xfId="0" applyFont="1">
      <alignment vertical="center"/>
    </xf>
    <xf numFmtId="0" fontId="23" fillId="0" borderId="30" xfId="0" applyFont="1" applyBorder="1" applyProtection="1">
      <alignment vertical="center"/>
      <protection locked="0"/>
    </xf>
    <xf numFmtId="0" fontId="23" fillId="0" borderId="31" xfId="0" applyFont="1" applyBorder="1" applyProtection="1">
      <alignment vertical="center"/>
      <protection locked="0"/>
    </xf>
    <xf numFmtId="0" fontId="23" fillId="0" borderId="32" xfId="0" applyFont="1" applyBorder="1" applyProtection="1">
      <alignment vertical="center"/>
      <protection locked="0"/>
    </xf>
    <xf numFmtId="0" fontId="4" fillId="0" borderId="1"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 xfId="0" applyFont="1" applyBorder="1" applyAlignment="1">
      <alignment horizontal="left" vertical="center" shrinkToFit="1"/>
    </xf>
    <xf numFmtId="0" fontId="4" fillId="0" borderId="2" xfId="0" applyFont="1" applyBorder="1" applyAlignment="1">
      <alignment horizontal="left" vertical="center" shrinkToFit="1"/>
    </xf>
    <xf numFmtId="0" fontId="4" fillId="0" borderId="3" xfId="0" applyFont="1" applyBorder="1" applyAlignment="1">
      <alignment horizontal="left" vertical="center" shrinkToFit="1"/>
    </xf>
    <xf numFmtId="180" fontId="4" fillId="2" borderId="1" xfId="0" applyNumberFormat="1" applyFont="1" applyFill="1" applyBorder="1" applyAlignment="1">
      <alignment horizontal="center" vertical="center"/>
    </xf>
    <xf numFmtId="180" fontId="4" fillId="2" borderId="2" xfId="0" applyNumberFormat="1" applyFont="1" applyFill="1" applyBorder="1" applyAlignment="1">
      <alignment horizontal="center" vertical="center"/>
    </xf>
    <xf numFmtId="0" fontId="52" fillId="0" borderId="0" xfId="0" applyFont="1" applyAlignment="1">
      <alignment horizontal="left" vertical="center" wrapText="1"/>
    </xf>
    <xf numFmtId="0" fontId="4" fillId="0" borderId="6" xfId="0" applyFont="1" applyBorder="1" applyAlignment="1">
      <alignment horizontal="left" vertical="center" shrinkToFit="1"/>
    </xf>
    <xf numFmtId="181" fontId="4" fillId="0" borderId="1" xfId="0" applyNumberFormat="1" applyFont="1" applyBorder="1" applyAlignment="1" applyProtection="1">
      <alignment horizontal="right" vertical="center"/>
      <protection locked="0"/>
    </xf>
    <xf numFmtId="181" fontId="4" fillId="0" borderId="2" xfId="0" applyNumberFormat="1" applyFont="1" applyBorder="1" applyAlignment="1" applyProtection="1">
      <alignment horizontal="right" vertical="center"/>
      <protection locked="0"/>
    </xf>
    <xf numFmtId="181" fontId="4" fillId="0" borderId="3"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right" vertical="center"/>
      <protection locked="0"/>
    </xf>
    <xf numFmtId="181" fontId="4" fillId="0" borderId="0" xfId="0" applyNumberFormat="1" applyFont="1" applyAlignment="1" applyProtection="1">
      <alignment horizontal="right" vertical="center"/>
      <protection locked="0"/>
    </xf>
    <xf numFmtId="181" fontId="4" fillId="0" borderId="4" xfId="0" applyNumberFormat="1" applyFont="1" applyBorder="1" applyAlignment="1" applyProtection="1">
      <alignment horizontal="right" vertical="center"/>
      <protection locked="0"/>
    </xf>
    <xf numFmtId="1" fontId="4" fillId="2" borderId="1" xfId="0" applyNumberFormat="1" applyFont="1" applyFill="1" applyBorder="1" applyAlignment="1">
      <alignment horizontal="center" vertical="center"/>
    </xf>
    <xf numFmtId="1" fontId="4" fillId="2" borderId="2" xfId="0" applyNumberFormat="1" applyFont="1" applyFill="1" applyBorder="1" applyAlignment="1">
      <alignment horizontal="center" vertical="center"/>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7" xfId="0" applyFont="1" applyBorder="1" applyAlignment="1">
      <alignment horizontal="center" vertical="center" shrinkToFit="1"/>
    </xf>
    <xf numFmtId="181" fontId="4" fillId="0" borderId="6" xfId="0" applyNumberFormat="1" applyFont="1" applyBorder="1" applyAlignment="1" applyProtection="1">
      <alignment horizontal="right" vertical="center"/>
      <protection locked="0"/>
    </xf>
    <xf numFmtId="181" fontId="4" fillId="0" borderId="5" xfId="0" applyNumberFormat="1" applyFont="1" applyBorder="1" applyAlignment="1" applyProtection="1">
      <alignment horizontal="right" vertical="center"/>
      <protection locked="0"/>
    </xf>
    <xf numFmtId="181" fontId="4" fillId="0" borderId="7" xfId="0" applyNumberFormat="1" applyFont="1" applyBorder="1" applyAlignment="1" applyProtection="1">
      <alignment horizontal="right" vertical="center"/>
      <protection locked="0"/>
    </xf>
    <xf numFmtId="181" fontId="4" fillId="0" borderId="9" xfId="0" applyNumberFormat="1" applyFont="1" applyBorder="1" applyAlignment="1" applyProtection="1">
      <alignment horizontal="right" vertical="center"/>
      <protection locked="0"/>
    </xf>
    <xf numFmtId="181" fontId="4" fillId="0" borderId="10" xfId="0" applyNumberFormat="1" applyFont="1" applyBorder="1" applyAlignment="1" applyProtection="1">
      <alignment horizontal="right" vertical="center"/>
      <protection locked="0"/>
    </xf>
    <xf numFmtId="181" fontId="4" fillId="0" borderId="11" xfId="0" applyNumberFormat="1" applyFont="1" applyBorder="1" applyAlignment="1" applyProtection="1">
      <alignment horizontal="right" vertical="center"/>
      <protection locked="0"/>
    </xf>
    <xf numFmtId="181" fontId="4" fillId="0" borderId="8"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0" fontId="12" fillId="0" borderId="9"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8" fillId="0" borderId="11" xfId="0" applyFont="1" applyBorder="1" applyAlignment="1">
      <alignment horizontal="center" vertical="center" shrinkToFit="1"/>
    </xf>
    <xf numFmtId="0" fontId="7" fillId="0" borderId="0" xfId="0" applyFont="1" applyAlignment="1">
      <alignment horizontal="left" vertical="center"/>
    </xf>
    <xf numFmtId="0" fontId="4" fillId="0" borderId="0" xfId="0" applyFont="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183" fontId="4" fillId="2" borderId="1" xfId="0" applyNumberFormat="1" applyFont="1" applyFill="1" applyBorder="1" applyAlignment="1">
      <alignment horizontal="center" vertical="center"/>
    </xf>
    <xf numFmtId="183" fontId="4" fillId="2" borderId="2" xfId="0" applyNumberFormat="1" applyFont="1" applyFill="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179" fontId="4" fillId="0" borderId="2" xfId="0" applyNumberFormat="1" applyFont="1" applyBorder="1" applyAlignment="1" applyProtection="1">
      <alignment horizontal="right" vertical="center"/>
      <protection locked="0"/>
    </xf>
    <xf numFmtId="177"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20" xfId="0" applyFont="1" applyBorder="1" applyAlignment="1">
      <alignment horizontal="left" vertical="center" wrapText="1"/>
    </xf>
    <xf numFmtId="0" fontId="6" fillId="0" borderId="5" xfId="0" applyFont="1" applyBorder="1" applyAlignment="1">
      <alignment horizontal="left" vertical="center" wrapText="1"/>
    </xf>
    <xf numFmtId="0" fontId="6" fillId="0" borderId="22" xfId="0" applyFont="1" applyBorder="1" applyAlignment="1">
      <alignment horizontal="left" vertical="center" wrapText="1"/>
    </xf>
    <xf numFmtId="0" fontId="6" fillId="0" borderId="21" xfId="0" applyFont="1" applyBorder="1" applyAlignment="1">
      <alignment horizontal="left" vertical="center" wrapText="1"/>
    </xf>
    <xf numFmtId="0" fontId="6" fillId="0" borderId="10" xfId="0" applyFont="1" applyBorder="1" applyAlignment="1">
      <alignment horizontal="left" vertical="center" wrapText="1"/>
    </xf>
    <xf numFmtId="0" fontId="6" fillId="0" borderId="23" xfId="0" applyFont="1" applyBorder="1" applyAlignment="1">
      <alignment horizontal="left" vertical="center" wrapText="1"/>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15" fillId="0" borderId="0" xfId="0" applyFont="1" applyAlignment="1">
      <alignment horizontal="left" vertical="top"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10" fillId="0" borderId="0" xfId="0" applyFont="1" applyAlignment="1">
      <alignment horizontal="left" vertical="center" wrapText="1"/>
    </xf>
    <xf numFmtId="182" fontId="4" fillId="0" borderId="0" xfId="0" applyNumberFormat="1" applyFont="1" applyAlignment="1" applyProtection="1">
      <alignment horizontal="right" vertical="center"/>
      <protection locked="0"/>
    </xf>
    <xf numFmtId="0" fontId="4" fillId="0" borderId="6"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50" fillId="0" borderId="0" xfId="0" applyFont="1" applyAlignment="1">
      <alignment horizontal="left" vertical="center" wrapText="1"/>
    </xf>
    <xf numFmtId="0" fontId="6"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9" fillId="0" borderId="0" xfId="0" applyFont="1" applyAlignment="1">
      <alignment horizontal="center" vertical="center"/>
    </xf>
    <xf numFmtId="189" fontId="4" fillId="0" borderId="2" xfId="0" applyNumberFormat="1"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8" fillId="0" borderId="14"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center" wrapText="1"/>
    </xf>
    <xf numFmtId="182" fontId="4" fillId="0" borderId="1" xfId="0" applyNumberFormat="1" applyFont="1" applyBorder="1" applyAlignment="1" applyProtection="1">
      <alignment horizontal="right" vertical="center"/>
      <protection locked="0"/>
    </xf>
    <xf numFmtId="182" fontId="4" fillId="0" borderId="2" xfId="0" applyNumberFormat="1" applyFont="1" applyBorder="1" applyAlignment="1" applyProtection="1">
      <alignment horizontal="right" vertical="center"/>
      <protection locked="0"/>
    </xf>
    <xf numFmtId="182" fontId="4" fillId="0" borderId="3" xfId="0" applyNumberFormat="1" applyFont="1" applyBorder="1" applyAlignment="1" applyProtection="1">
      <alignment horizontal="right" vertical="center"/>
      <protection locked="0"/>
    </xf>
    <xf numFmtId="0" fontId="4" fillId="0" borderId="18"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8" xfId="0" applyFont="1" applyBorder="1" applyAlignment="1">
      <alignment horizontal="center" vertical="center"/>
    </xf>
    <xf numFmtId="0" fontId="6" fillId="0" borderId="10" xfId="0" applyFont="1" applyBorder="1" applyAlignment="1">
      <alignment horizontal="center" vertical="center"/>
    </xf>
    <xf numFmtId="177" fontId="4" fillId="0" borderId="5" xfId="0" applyNumberFormat="1" applyFont="1" applyBorder="1" applyAlignment="1" applyProtection="1">
      <alignment horizontal="center" vertical="center"/>
      <protection locked="0"/>
    </xf>
    <xf numFmtId="177" fontId="4" fillId="0" borderId="0" xfId="0" applyNumberFormat="1" applyFont="1" applyAlignment="1" applyProtection="1">
      <alignment horizontal="center" vertical="center"/>
      <protection locked="0"/>
    </xf>
    <xf numFmtId="178" fontId="4" fillId="0" borderId="25" xfId="0" applyNumberFormat="1"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5" xfId="0" applyFont="1" applyBorder="1" applyAlignment="1">
      <alignment horizontal="center" vertical="center"/>
    </xf>
    <xf numFmtId="179" fontId="4" fillId="0" borderId="0" xfId="0" applyNumberFormat="1" applyFont="1" applyAlignment="1" applyProtection="1">
      <alignment horizontal="right" vertical="center"/>
      <protection locked="0"/>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5"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179" fontId="4" fillId="0" borderId="5" xfId="0" applyNumberFormat="1" applyFont="1" applyBorder="1" applyAlignment="1" applyProtection="1">
      <alignment horizontal="right" vertical="center"/>
      <protection locked="0"/>
    </xf>
    <xf numFmtId="0" fontId="4" fillId="0" borderId="6" xfId="0" applyFont="1" applyBorder="1" applyAlignment="1">
      <alignment horizontal="center" vertical="center" shrinkToFit="1"/>
    </xf>
    <xf numFmtId="0" fontId="4" fillId="0" borderId="5" xfId="0" applyFont="1" applyBorder="1" applyAlignment="1">
      <alignment horizontal="center" vertical="center" shrinkToFit="1"/>
    </xf>
    <xf numFmtId="49" fontId="4" fillId="0" borderId="1" xfId="0" applyNumberFormat="1" applyFont="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38" fontId="4" fillId="0" borderId="1" xfId="1" applyFont="1" applyFill="1" applyBorder="1" applyAlignment="1" applyProtection="1">
      <alignment horizontal="center" vertical="center"/>
      <protection locked="0"/>
    </xf>
    <xf numFmtId="38" fontId="4" fillId="0" borderId="2" xfId="1"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2" fillId="0" borderId="0" xfId="0" applyFont="1" applyAlignment="1">
      <alignment horizontal="left" vertical="center" wrapText="1"/>
    </xf>
    <xf numFmtId="0" fontId="12" fillId="0" borderId="4" xfId="0" applyFont="1" applyBorder="1" applyAlignment="1">
      <alignment horizontal="left" vertical="center" wrapText="1"/>
    </xf>
    <xf numFmtId="0" fontId="4"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shrinkToFit="1"/>
    </xf>
    <xf numFmtId="0" fontId="13" fillId="0" borderId="0" xfId="0" applyFont="1" applyAlignment="1">
      <alignment horizontal="left" vertical="center"/>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8" fillId="0" borderId="0" xfId="0" applyFont="1" applyAlignment="1">
      <alignment horizontal="left" vertical="center" wrapText="1"/>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180" fontId="4" fillId="2" borderId="1" xfId="0" applyNumberFormat="1" applyFont="1" applyFill="1" applyBorder="1" applyAlignment="1">
      <alignment horizontal="right" vertical="center"/>
    </xf>
    <xf numFmtId="180" fontId="4" fillId="2" borderId="2" xfId="0" applyNumberFormat="1" applyFont="1" applyFill="1" applyBorder="1" applyAlignment="1">
      <alignment horizontal="righ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2" xfId="0" applyFont="1" applyBorder="1" applyAlignment="1" applyProtection="1">
      <alignment horizontal="center" vertical="center" wrapText="1"/>
      <protection locked="0"/>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shrinkToFit="1"/>
    </xf>
    <xf numFmtId="183" fontId="4" fillId="2" borderId="12" xfId="0" applyNumberFormat="1" applyFont="1" applyFill="1" applyBorder="1" applyAlignment="1">
      <alignment horizontal="center" vertical="center"/>
    </xf>
    <xf numFmtId="0" fontId="4" fillId="0" borderId="0" xfId="0" applyFont="1" applyAlignment="1">
      <alignment vertical="center" wrapText="1"/>
    </xf>
    <xf numFmtId="0" fontId="4" fillId="0" borderId="12" xfId="0" applyFont="1" applyBorder="1" applyAlignment="1" applyProtection="1">
      <alignment horizontal="center" vertical="center" shrinkToFit="1"/>
      <protection locked="0"/>
    </xf>
    <xf numFmtId="0" fontId="4" fillId="0" borderId="0" xfId="0" applyFont="1" applyAlignment="1">
      <alignment horizontal="left" vertical="top" wrapText="1"/>
    </xf>
    <xf numFmtId="0" fontId="22" fillId="0" borderId="0" xfId="0" applyFont="1" applyAlignment="1">
      <alignment horizontal="center" vertical="center"/>
    </xf>
    <xf numFmtId="0" fontId="24" fillId="0" borderId="10" xfId="0" applyFont="1" applyBorder="1" applyAlignment="1">
      <alignment horizontal="left" vertical="center" wrapText="1"/>
    </xf>
    <xf numFmtId="0" fontId="49" fillId="0" borderId="0" xfId="0" applyFont="1" applyAlignment="1" applyProtection="1">
      <alignment horizontal="center" vertical="center"/>
      <protection locked="0"/>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3" xfId="0" applyFont="1" applyBorder="1" applyAlignment="1">
      <alignment horizontal="center" vertical="center"/>
    </xf>
    <xf numFmtId="0" fontId="4" fillId="0" borderId="0" xfId="0" applyFont="1" applyAlignment="1" applyProtection="1">
      <alignment horizontal="left" vertical="center" wrapText="1"/>
      <protection locked="0"/>
    </xf>
    <xf numFmtId="184" fontId="4" fillId="0" borderId="1" xfId="0" applyNumberFormat="1" applyFont="1" applyBorder="1" applyAlignment="1">
      <alignment horizontal="right" vertical="center"/>
    </xf>
    <xf numFmtId="184" fontId="4" fillId="0" borderId="2" xfId="0" applyNumberFormat="1" applyFont="1" applyBorder="1" applyAlignment="1">
      <alignment horizontal="right" vertical="center"/>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8" fillId="0" borderId="8" xfId="0" applyFont="1" applyBorder="1" applyAlignment="1">
      <alignment horizontal="left" vertical="center" wrapText="1"/>
    </xf>
    <xf numFmtId="0" fontId="8" fillId="0" borderId="4" xfId="0" applyFont="1" applyBorder="1" applyAlignment="1">
      <alignment horizontal="left" vertical="center" wrapText="1"/>
    </xf>
    <xf numFmtId="0" fontId="8" fillId="0" borderId="8" xfId="0" applyFont="1" applyBorder="1" applyAlignment="1">
      <alignment horizontal="left" vertical="center"/>
    </xf>
    <xf numFmtId="0" fontId="8" fillId="0" borderId="0" xfId="0" applyFont="1" applyAlignment="1">
      <alignment horizontal="left" vertical="center"/>
    </xf>
    <xf numFmtId="0" fontId="8" fillId="0" borderId="4" xfId="0" applyFont="1" applyBorder="1" applyAlignment="1">
      <alignment horizontal="left" vertical="center"/>
    </xf>
    <xf numFmtId="0" fontId="4" fillId="0" borderId="6"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0" xfId="0" applyFont="1" applyAlignment="1">
      <alignment horizontal="center" vertical="top" wrapText="1"/>
    </xf>
    <xf numFmtId="0" fontId="4" fillId="0" borderId="4" xfId="0" applyFont="1" applyBorder="1" applyAlignment="1">
      <alignment horizontal="center" vertical="top" wrapText="1"/>
    </xf>
    <xf numFmtId="0" fontId="8"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8" fillId="0" borderId="9"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49" fontId="8" fillId="0" borderId="2" xfId="0" applyNumberFormat="1" applyFont="1" applyBorder="1" applyAlignment="1" applyProtection="1">
      <alignment horizontal="center" vertical="center"/>
      <protection locked="0"/>
    </xf>
    <xf numFmtId="49" fontId="8" fillId="0" borderId="3" xfId="0" applyNumberFormat="1"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4" xfId="0" applyFont="1" applyBorder="1" applyAlignment="1">
      <alignment horizontal="left" vertical="center" wrapText="1"/>
    </xf>
    <xf numFmtId="0" fontId="8" fillId="0" borderId="1"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178" fontId="30" fillId="4" borderId="0" xfId="0" applyNumberFormat="1" applyFont="1" applyFill="1" applyAlignment="1">
      <alignment horizontal="center" vertical="top" wrapText="1"/>
    </xf>
    <xf numFmtId="178" fontId="30" fillId="4" borderId="10" xfId="0" applyNumberFormat="1" applyFont="1" applyFill="1" applyBorder="1" applyAlignment="1">
      <alignment horizontal="center" vertical="top" wrapText="1"/>
    </xf>
    <xf numFmtId="0" fontId="34" fillId="0" borderId="6" xfId="0" applyFont="1" applyBorder="1" applyAlignment="1">
      <alignment horizontal="left" vertical="top" wrapText="1"/>
    </xf>
    <xf numFmtId="0" fontId="34" fillId="0" borderId="5" xfId="0" applyFont="1" applyBorder="1" applyAlignment="1">
      <alignment horizontal="left" vertical="top" wrapText="1"/>
    </xf>
    <xf numFmtId="0" fontId="34" fillId="0" borderId="7" xfId="0" applyFont="1" applyBorder="1" applyAlignment="1">
      <alignment horizontal="left" vertical="top" wrapText="1"/>
    </xf>
    <xf numFmtId="0" fontId="34" fillId="0" borderId="9" xfId="0" applyFont="1" applyBorder="1" applyAlignment="1">
      <alignment horizontal="left" vertical="top" wrapText="1"/>
    </xf>
    <xf numFmtId="0" fontId="34" fillId="0" borderId="10" xfId="0" applyFont="1" applyBorder="1" applyAlignment="1">
      <alignment horizontal="left" vertical="top" wrapText="1"/>
    </xf>
    <xf numFmtId="0" fontId="34" fillId="0" borderId="11" xfId="0" applyFont="1" applyBorder="1" applyAlignment="1">
      <alignment horizontal="left" vertical="top" wrapText="1"/>
    </xf>
    <xf numFmtId="178" fontId="31" fillId="6" borderId="1" xfId="0" applyNumberFormat="1" applyFont="1" applyFill="1" applyBorder="1" applyAlignment="1">
      <alignment horizontal="center" vertical="center"/>
    </xf>
    <xf numFmtId="178" fontId="31" fillId="6" borderId="2" xfId="0" applyNumberFormat="1" applyFont="1" applyFill="1" applyBorder="1" applyAlignment="1">
      <alignment horizontal="center" vertical="center"/>
    </xf>
    <xf numFmtId="178" fontId="31" fillId="6" borderId="3" xfId="0" applyNumberFormat="1" applyFont="1" applyFill="1" applyBorder="1" applyAlignment="1">
      <alignment horizontal="center" vertical="center"/>
    </xf>
    <xf numFmtId="185" fontId="30" fillId="0" borderId="1" xfId="0" applyNumberFormat="1" applyFont="1" applyBorder="1" applyAlignment="1">
      <alignment horizontal="center" vertical="center"/>
    </xf>
    <xf numFmtId="185" fontId="30" fillId="0" borderId="2" xfId="0" applyNumberFormat="1" applyFont="1" applyBorder="1" applyAlignment="1">
      <alignment horizontal="center" vertical="center"/>
    </xf>
    <xf numFmtId="185" fontId="30" fillId="0" borderId="3" xfId="0" applyNumberFormat="1" applyFont="1" applyBorder="1" applyAlignment="1">
      <alignment horizontal="center" vertical="center"/>
    </xf>
    <xf numFmtId="49" fontId="12" fillId="0" borderId="0" xfId="0" applyNumberFormat="1" applyFont="1">
      <alignment vertical="center"/>
    </xf>
  </cellXfs>
  <cellStyles count="2">
    <cellStyle name="桁区切り" xfId="1" builtinId="6"/>
    <cellStyle name="標準" xfId="0" builtinId="0"/>
  </cellStyles>
  <dxfs count="94">
    <dxf>
      <fill>
        <patternFill>
          <bgColor theme="0" tint="-0.24994659260841701"/>
        </patternFill>
      </fill>
    </dxf>
    <dxf>
      <fill>
        <patternFill>
          <bgColor theme="0" tint="-0.24994659260841701"/>
        </patternFill>
      </fill>
    </dxf>
    <dxf>
      <fill>
        <patternFill>
          <bgColor theme="0" tint="-0.2499465926084170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59996337778862885"/>
        </patternFill>
      </fill>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59996337778862885"/>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66FF"/>
      <color rgb="FFFFFFCC"/>
      <color rgb="FF0000FF"/>
      <color rgb="FFD1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215265</xdr:colOff>
      <xdr:row>0</xdr:row>
      <xdr:rowOff>24765</xdr:rowOff>
    </xdr:from>
    <xdr:to>
      <xdr:col>26</xdr:col>
      <xdr:colOff>20955</xdr:colOff>
      <xdr:row>5</xdr:row>
      <xdr:rowOff>123825</xdr:rowOff>
    </xdr:to>
    <xdr:sp macro="" textlink="">
      <xdr:nvSpPr>
        <xdr:cNvPr id="2" name="四角形: 角を丸くする 1">
          <a:extLst>
            <a:ext uri="{FF2B5EF4-FFF2-40B4-BE49-F238E27FC236}">
              <a16:creationId xmlns:a16="http://schemas.microsoft.com/office/drawing/2014/main" id="{A4DF0A9F-BB44-4F8B-95AF-A3DA69FE5F53}"/>
            </a:ext>
          </a:extLst>
        </xdr:cNvPr>
        <xdr:cNvSpPr/>
      </xdr:nvSpPr>
      <xdr:spPr>
        <a:xfrm>
          <a:off x="215265" y="24765"/>
          <a:ext cx="5701665" cy="956310"/>
        </a:xfrm>
        <a:prstGeom prst="roundRect">
          <a:avLst/>
        </a:prstGeom>
        <a:solidFill>
          <a:srgbClr val="FFFF00"/>
        </a:solid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注意事項</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○常に最新バージョンの様式を使用し、様式は使い回さないようにしてください。</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100" b="1">
              <a:solidFill>
                <a:srgbClr val="FF0000"/>
              </a:solidFill>
              <a:latin typeface="BIZ UDPゴシック" panose="020B0400000000000000" pitchFamily="50" charset="-128"/>
              <a:ea typeface="BIZ UDPゴシック" panose="020B0400000000000000" pitchFamily="50" charset="-128"/>
            </a:rPr>
            <a:t>（右上記載のバージョン番号がホームページ等に掲載されている最新のものか確認。）</a:t>
          </a:r>
          <a:endParaRPr kumimoji="1" lang="en-US" altLang="ja-JP" sz="1100" b="1">
            <a:solidFill>
              <a:srgbClr val="FF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○はじめに、「要入力　交付決定状況入力シート」に入力ください。</a:t>
          </a:r>
          <a:endParaRPr lang="ja-JP" altLang="ja-JP">
            <a:solidFill>
              <a:srgbClr val="FF0000"/>
            </a:solidFill>
            <a:effectLst/>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BH279"/>
  <sheetViews>
    <sheetView showGridLines="0" tabSelected="1" view="pageBreakPreview" zoomScaleNormal="100" zoomScaleSheetLayoutView="100" workbookViewId="0">
      <selection activeCell="AC266" sqref="AC266"/>
    </sheetView>
  </sheetViews>
  <sheetFormatPr defaultColWidth="3.109375" defaultRowHeight="13.2" x14ac:dyDescent="0.2"/>
  <cols>
    <col min="1" max="1" width="4.109375" style="1" customWidth="1"/>
    <col min="2" max="2" width="3.6640625" style="1" customWidth="1"/>
    <col min="3" max="3" width="6.44140625" style="1" bestFit="1" customWidth="1"/>
    <col min="4" max="5" width="3.109375" style="1"/>
    <col min="6" max="6" width="3.33203125" style="1" customWidth="1"/>
    <col min="7" max="11" width="3.109375" style="1"/>
    <col min="12" max="12" width="3.44140625" style="1" bestFit="1" customWidth="1"/>
    <col min="13" max="16" width="3.109375" style="1"/>
    <col min="17" max="17" width="3.44140625" style="1" bestFit="1" customWidth="1"/>
    <col min="18" max="21" width="3.109375" style="1"/>
    <col min="22" max="22" width="3.44140625" style="1" bestFit="1" customWidth="1"/>
    <col min="23" max="26" width="3.109375" style="1"/>
    <col min="27" max="27" width="3.88671875" style="1" customWidth="1"/>
    <col min="28" max="28" width="10.44140625" style="3" customWidth="1"/>
    <col min="29" max="29" width="6.33203125" style="3" customWidth="1"/>
    <col min="30" max="31" width="3.109375" style="3"/>
    <col min="32" max="35" width="3.44140625" style="3" bestFit="1" customWidth="1"/>
    <col min="36" max="39" width="3.109375" style="3"/>
    <col min="40" max="41" width="3.44140625" style="3" bestFit="1" customWidth="1"/>
    <col min="42" max="55" width="3.109375" style="3"/>
    <col min="56" max="58" width="3.109375" style="1"/>
    <col min="59" max="59" width="7.109375" style="1" customWidth="1"/>
    <col min="60" max="16384" width="3.109375" style="1"/>
  </cols>
  <sheetData>
    <row r="7" spans="1:60" ht="13.5" customHeight="1" x14ac:dyDescent="0.2">
      <c r="A7" s="1" t="s">
        <v>146</v>
      </c>
      <c r="K7" s="2"/>
      <c r="L7" s="2"/>
      <c r="M7" s="2"/>
      <c r="N7" s="2"/>
      <c r="O7" s="2"/>
      <c r="P7" s="2"/>
      <c r="Q7" s="2"/>
      <c r="R7" s="2"/>
      <c r="Z7" s="50"/>
      <c r="AA7" s="287" t="s">
        <v>472</v>
      </c>
      <c r="AC7" s="4" t="s">
        <v>70</v>
      </c>
      <c r="BG7" s="1" t="s">
        <v>114</v>
      </c>
      <c r="BH7" s="1" t="s">
        <v>132</v>
      </c>
    </row>
    <row r="8" spans="1:60" ht="15.6" customHeight="1" x14ac:dyDescent="0.2">
      <c r="K8" s="2"/>
      <c r="L8" s="2"/>
      <c r="M8" s="2"/>
      <c r="N8" s="2"/>
      <c r="O8" s="2"/>
      <c r="P8" s="2"/>
      <c r="Q8" s="2"/>
      <c r="R8" s="2"/>
      <c r="Y8" s="1" t="s">
        <v>473</v>
      </c>
      <c r="AC8" s="4" t="s">
        <v>168</v>
      </c>
      <c r="BG8" s="1" t="s">
        <v>115</v>
      </c>
      <c r="BH8" s="1" t="s">
        <v>133</v>
      </c>
    </row>
    <row r="9" spans="1:60" ht="20.25" customHeight="1" x14ac:dyDescent="0.2">
      <c r="A9" s="331" t="s">
        <v>413</v>
      </c>
      <c r="B9" s="331"/>
      <c r="C9" s="331"/>
      <c r="D9" s="331"/>
      <c r="E9" s="331"/>
      <c r="F9" s="331"/>
      <c r="G9" s="331"/>
      <c r="H9" s="331"/>
      <c r="I9" s="331"/>
      <c r="J9" s="331"/>
      <c r="K9" s="331"/>
      <c r="L9" s="331"/>
      <c r="M9" s="331"/>
      <c r="N9" s="331"/>
      <c r="O9" s="331"/>
      <c r="P9" s="331"/>
      <c r="Q9" s="331"/>
      <c r="R9" s="331"/>
      <c r="S9" s="331"/>
      <c r="T9" s="331"/>
      <c r="U9" s="331"/>
      <c r="V9" s="331"/>
      <c r="W9" s="331"/>
      <c r="X9" s="331"/>
      <c r="Y9" s="331"/>
      <c r="Z9" s="331"/>
      <c r="AA9" s="331"/>
      <c r="AC9" s="4"/>
    </row>
    <row r="10" spans="1:60" ht="16.2" x14ac:dyDescent="0.2">
      <c r="A10" s="331" t="s">
        <v>412</v>
      </c>
      <c r="B10" s="331"/>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C10" s="4" t="s">
        <v>67</v>
      </c>
      <c r="BG10" s="1" t="s">
        <v>116</v>
      </c>
      <c r="BH10" s="1" t="s">
        <v>134</v>
      </c>
    </row>
    <row r="11" spans="1:60" ht="1.5" customHeight="1" x14ac:dyDescent="0.2">
      <c r="AC11" s="4" t="s">
        <v>169</v>
      </c>
      <c r="BG11" s="1" t="s">
        <v>117</v>
      </c>
      <c r="BH11" s="1" t="s">
        <v>133</v>
      </c>
    </row>
    <row r="12" spans="1:60" x14ac:dyDescent="0.2">
      <c r="A12" s="332" t="s">
        <v>414</v>
      </c>
      <c r="B12" s="332"/>
      <c r="C12" s="332"/>
      <c r="D12" s="332"/>
      <c r="E12" s="332"/>
      <c r="F12" s="332"/>
      <c r="G12" s="332"/>
      <c r="H12" s="332"/>
      <c r="I12" s="332"/>
      <c r="J12" s="332"/>
      <c r="K12" s="332"/>
      <c r="L12" s="332"/>
      <c r="M12" s="332"/>
      <c r="N12" s="332"/>
      <c r="O12" s="332"/>
      <c r="P12" s="332"/>
      <c r="Q12" s="332"/>
      <c r="R12" s="332"/>
      <c r="S12" s="332"/>
      <c r="T12" s="332"/>
      <c r="U12" s="332"/>
      <c r="V12" s="332"/>
      <c r="W12" s="332"/>
      <c r="X12" s="332"/>
      <c r="Y12" s="332"/>
      <c r="Z12" s="332"/>
      <c r="AA12" s="332"/>
      <c r="BG12" s="1" t="s">
        <v>118</v>
      </c>
      <c r="BH12" s="1" t="s">
        <v>132</v>
      </c>
    </row>
    <row r="13" spans="1:60" x14ac:dyDescent="0.2">
      <c r="A13" s="332"/>
      <c r="B13" s="332"/>
      <c r="C13" s="332"/>
      <c r="D13" s="332"/>
      <c r="E13" s="332"/>
      <c r="F13" s="332"/>
      <c r="G13" s="332"/>
      <c r="H13" s="332"/>
      <c r="I13" s="332"/>
      <c r="J13" s="332"/>
      <c r="K13" s="332"/>
      <c r="L13" s="332"/>
      <c r="M13" s="332"/>
      <c r="N13" s="332"/>
      <c r="O13" s="332"/>
      <c r="P13" s="332"/>
      <c r="Q13" s="332"/>
      <c r="R13" s="332"/>
      <c r="S13" s="332"/>
      <c r="T13" s="332"/>
      <c r="U13" s="332"/>
      <c r="V13" s="332"/>
      <c r="W13" s="332"/>
      <c r="X13" s="332"/>
      <c r="Y13" s="332"/>
      <c r="Z13" s="332"/>
      <c r="AA13" s="332"/>
      <c r="BG13" s="1" t="s">
        <v>119</v>
      </c>
      <c r="BH13" s="1" t="s">
        <v>132</v>
      </c>
    </row>
    <row r="14" spans="1:60" ht="7.5" customHeight="1" x14ac:dyDescent="0.2">
      <c r="BG14" s="1" t="s">
        <v>120</v>
      </c>
      <c r="BH14" s="1" t="s">
        <v>132</v>
      </c>
    </row>
    <row r="15" spans="1:60" x14ac:dyDescent="0.2">
      <c r="C15" s="105" t="s">
        <v>257</v>
      </c>
      <c r="D15" s="105"/>
      <c r="E15" s="433"/>
      <c r="F15" s="433"/>
      <c r="G15" s="1" t="s">
        <v>8</v>
      </c>
      <c r="H15" s="410"/>
      <c r="I15" s="410"/>
      <c r="J15" s="1" t="s">
        <v>22</v>
      </c>
      <c r="K15" s="410"/>
      <c r="L15" s="410"/>
      <c r="M15" s="1" t="s">
        <v>7</v>
      </c>
      <c r="AB15" s="4" t="str">
        <f>IF(OR(C15="",H15="",K15=""),"←リストから選択してください（和暦年月日）","")</f>
        <v>←リストから選択してください（和暦年月日）</v>
      </c>
      <c r="BG15" s="1" t="s">
        <v>135</v>
      </c>
      <c r="BH15" s="1" t="s">
        <v>132</v>
      </c>
    </row>
    <row r="16" spans="1:60" ht="3" customHeight="1" x14ac:dyDescent="0.2">
      <c r="BG16" s="1" t="s">
        <v>121</v>
      </c>
      <c r="BH16" s="1" t="s">
        <v>134</v>
      </c>
    </row>
    <row r="17" spans="1:60" x14ac:dyDescent="0.2">
      <c r="K17" s="5" t="s">
        <v>21</v>
      </c>
      <c r="L17" s="6" t="s">
        <v>12</v>
      </c>
      <c r="M17" s="7"/>
      <c r="N17" s="6" t="s">
        <v>10</v>
      </c>
      <c r="O17" s="368"/>
      <c r="P17" s="368"/>
      <c r="Q17" s="368"/>
      <c r="R17" s="368"/>
      <c r="S17" s="368"/>
      <c r="T17" s="368"/>
      <c r="U17" s="368"/>
      <c r="V17" s="368"/>
      <c r="W17" s="368"/>
      <c r="X17" s="368"/>
      <c r="Y17" s="368"/>
      <c r="Z17" s="369"/>
      <c r="AB17" s="4" t="str">
        <f>IF(O17="","←直接郵便番号を記入してください","")</f>
        <v>←直接郵便番号を記入してください</v>
      </c>
      <c r="BG17" s="1" t="s">
        <v>122</v>
      </c>
      <c r="BH17" s="1" t="s">
        <v>134</v>
      </c>
    </row>
    <row r="18" spans="1:60" ht="19.5" customHeight="1" x14ac:dyDescent="0.2">
      <c r="L18" s="8"/>
      <c r="M18" s="9"/>
      <c r="N18" s="428"/>
      <c r="O18" s="429"/>
      <c r="P18" s="429"/>
      <c r="Q18" s="429"/>
      <c r="R18" s="429"/>
      <c r="S18" s="429"/>
      <c r="T18" s="429"/>
      <c r="U18" s="429"/>
      <c r="V18" s="429"/>
      <c r="W18" s="429"/>
      <c r="X18" s="429"/>
      <c r="Y18" s="429"/>
      <c r="Z18" s="430"/>
      <c r="AB18" s="4" t="s">
        <v>227</v>
      </c>
      <c r="BG18" s="1" t="s">
        <v>123</v>
      </c>
      <c r="BH18" s="1" t="s">
        <v>134</v>
      </c>
    </row>
    <row r="19" spans="1:60" x14ac:dyDescent="0.2">
      <c r="L19" s="10" t="s">
        <v>6</v>
      </c>
      <c r="M19" s="11"/>
      <c r="N19" s="391"/>
      <c r="O19" s="392"/>
      <c r="P19" s="392"/>
      <c r="Q19" s="392"/>
      <c r="R19" s="392"/>
      <c r="S19" s="392"/>
      <c r="T19" s="392"/>
      <c r="U19" s="392"/>
      <c r="V19" s="392"/>
      <c r="W19" s="392"/>
      <c r="X19" s="392"/>
      <c r="Y19" s="392"/>
      <c r="Z19" s="393"/>
      <c r="AB19" s="4" t="str">
        <f>IF(N19="","←直接建築主の氏名を記入してください","")</f>
        <v>←直接建築主の氏名を記入してください</v>
      </c>
      <c r="BG19" s="1" t="s">
        <v>124</v>
      </c>
      <c r="BH19" s="1" t="s">
        <v>134</v>
      </c>
    </row>
    <row r="20" spans="1:60" x14ac:dyDescent="0.2">
      <c r="L20" s="10" t="s">
        <v>9</v>
      </c>
      <c r="M20" s="11"/>
      <c r="N20" s="425"/>
      <c r="O20" s="426"/>
      <c r="P20" s="426"/>
      <c r="Q20" s="426"/>
      <c r="R20" s="426"/>
      <c r="S20" s="426"/>
      <c r="T20" s="426"/>
      <c r="U20" s="426"/>
      <c r="V20" s="426"/>
      <c r="W20" s="426"/>
      <c r="X20" s="426"/>
      <c r="Y20" s="426"/>
      <c r="Z20" s="427"/>
      <c r="AB20" s="4" t="str">
        <f>IF(N20="","←直接電話番号を記入してください","")</f>
        <v>←直接電話番号を記入してください</v>
      </c>
      <c r="BG20" s="1" t="s">
        <v>125</v>
      </c>
      <c r="BH20" s="1" t="s">
        <v>133</v>
      </c>
    </row>
    <row r="21" spans="1:60" x14ac:dyDescent="0.2">
      <c r="A21" s="1" t="s">
        <v>42</v>
      </c>
      <c r="BG21" s="1" t="s">
        <v>126</v>
      </c>
      <c r="BH21" s="1" t="s">
        <v>133</v>
      </c>
    </row>
    <row r="22" spans="1:60" x14ac:dyDescent="0.2">
      <c r="A22" s="1" t="s">
        <v>41</v>
      </c>
      <c r="AA22" s="12"/>
      <c r="BG22" s="1" t="s">
        <v>127</v>
      </c>
      <c r="BH22" s="1" t="s">
        <v>133</v>
      </c>
    </row>
    <row r="23" spans="1:60" ht="26.25" customHeight="1" x14ac:dyDescent="0.2">
      <c r="A23" s="332" t="s">
        <v>189</v>
      </c>
      <c r="B23" s="332"/>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BG23" s="1" t="s">
        <v>128</v>
      </c>
      <c r="BH23" s="1" t="s">
        <v>133</v>
      </c>
    </row>
    <row r="24" spans="1:60" ht="3" customHeight="1" x14ac:dyDescent="0.2">
      <c r="AA24" s="12"/>
      <c r="BG24" s="1" t="s">
        <v>129</v>
      </c>
      <c r="BH24" s="1" t="s">
        <v>133</v>
      </c>
    </row>
    <row r="25" spans="1:60" x14ac:dyDescent="0.2">
      <c r="A25" s="1" t="s">
        <v>32</v>
      </c>
      <c r="BG25" s="1" t="s">
        <v>130</v>
      </c>
      <c r="BH25" s="1" t="s">
        <v>133</v>
      </c>
    </row>
    <row r="26" spans="1:60" ht="3.6" customHeight="1" x14ac:dyDescent="0.2">
      <c r="AA26" s="12"/>
      <c r="BG26" s="1" t="s">
        <v>131</v>
      </c>
      <c r="BH26" s="1" t="s">
        <v>133</v>
      </c>
    </row>
    <row r="27" spans="1:60" ht="13.5" customHeight="1" x14ac:dyDescent="0.2">
      <c r="B27" s="63"/>
      <c r="C27" s="332" t="s">
        <v>151</v>
      </c>
      <c r="D27" s="332"/>
      <c r="E27" s="332"/>
      <c r="F27" s="332"/>
      <c r="G27" s="332"/>
      <c r="H27" s="332"/>
      <c r="I27" s="332"/>
      <c r="J27" s="332"/>
      <c r="K27" s="332"/>
      <c r="L27" s="332"/>
      <c r="M27" s="332"/>
      <c r="N27" s="332"/>
      <c r="O27" s="332"/>
      <c r="P27" s="332"/>
      <c r="Q27" s="332"/>
      <c r="R27" s="332"/>
      <c r="S27" s="332"/>
      <c r="T27" s="332"/>
      <c r="U27" s="332"/>
      <c r="V27" s="332"/>
      <c r="W27" s="332"/>
      <c r="X27" s="332"/>
      <c r="Y27" s="332"/>
      <c r="Z27" s="332"/>
      <c r="AA27" s="332"/>
    </row>
    <row r="28" spans="1:60" x14ac:dyDescent="0.2">
      <c r="B28" s="38"/>
      <c r="C28" s="332"/>
      <c r="D28" s="332"/>
      <c r="E28" s="332"/>
      <c r="F28" s="332"/>
      <c r="G28" s="332"/>
      <c r="H28" s="332"/>
      <c r="I28" s="332"/>
      <c r="J28" s="332"/>
      <c r="K28" s="332"/>
      <c r="L28" s="332"/>
      <c r="M28" s="332"/>
      <c r="N28" s="332"/>
      <c r="O28" s="332"/>
      <c r="P28" s="332"/>
      <c r="Q28" s="332"/>
      <c r="R28" s="332"/>
      <c r="S28" s="332"/>
      <c r="T28" s="332"/>
      <c r="U28" s="332"/>
      <c r="V28" s="332"/>
      <c r="W28" s="332"/>
      <c r="X28" s="332"/>
      <c r="Y28" s="332"/>
      <c r="Z28" s="332"/>
      <c r="AA28" s="332"/>
    </row>
    <row r="29" spans="1:60" x14ac:dyDescent="0.2">
      <c r="B29" s="63"/>
      <c r="C29" s="1" t="s">
        <v>139</v>
      </c>
    </row>
    <row r="30" spans="1:60" x14ac:dyDescent="0.2">
      <c r="C30" s="13" t="s">
        <v>79</v>
      </c>
    </row>
    <row r="31" spans="1:60" x14ac:dyDescent="0.2">
      <c r="C31" s="14" t="s">
        <v>78</v>
      </c>
      <c r="D31" s="13"/>
    </row>
    <row r="32" spans="1:60" x14ac:dyDescent="0.2">
      <c r="C32" s="13" t="s">
        <v>80</v>
      </c>
    </row>
    <row r="33" spans="2:59" x14ac:dyDescent="0.2">
      <c r="C33" s="13" t="s">
        <v>77</v>
      </c>
    </row>
    <row r="34" spans="2:59" x14ac:dyDescent="0.2">
      <c r="D34" s="346" t="s">
        <v>1</v>
      </c>
      <c r="E34" s="347"/>
      <c r="F34" s="347"/>
      <c r="G34" s="347"/>
      <c r="H34" s="348"/>
      <c r="I34" s="333" t="s">
        <v>106</v>
      </c>
      <c r="J34" s="334"/>
      <c r="K34" s="334"/>
      <c r="L34" s="335"/>
      <c r="M34" s="296" t="str">
        <f>IF('要入力　登録決定状況入力シート'!C26&lt;&gt;0,'要入力　登録決定状況入力シート'!C26,"")</f>
        <v/>
      </c>
      <c r="N34" s="297"/>
      <c r="O34" s="297"/>
      <c r="P34" s="297"/>
      <c r="Q34" s="297"/>
      <c r="R34" s="297"/>
      <c r="S34" s="297"/>
      <c r="T34" s="297"/>
      <c r="U34" s="297"/>
      <c r="V34" s="297"/>
      <c r="W34" s="297"/>
      <c r="X34" s="298"/>
      <c r="AB34" s="4" t="str">
        <f>IF(M34="","←リストから選択してください（市町村名）","")</f>
        <v>←リストから選択してください（市町村名）</v>
      </c>
      <c r="BG34" s="1" t="str">
        <f>IF(M34="","",VLOOKUP(M34,BG7:BH26,2,FALSE))</f>
        <v/>
      </c>
    </row>
    <row r="35" spans="2:59" x14ac:dyDescent="0.2">
      <c r="D35" s="349"/>
      <c r="E35" s="350"/>
      <c r="F35" s="350"/>
      <c r="G35" s="350"/>
      <c r="H35" s="351"/>
      <c r="I35" s="343" t="str">
        <f>IF('要入力　登録決定状況入力シート'!C27&lt;&gt;0,'要入力　登録決定状況入力シート'!C27,"")</f>
        <v/>
      </c>
      <c r="J35" s="344"/>
      <c r="K35" s="344"/>
      <c r="L35" s="344"/>
      <c r="M35" s="344"/>
      <c r="N35" s="344"/>
      <c r="O35" s="344"/>
      <c r="P35" s="344"/>
      <c r="Q35" s="344"/>
      <c r="R35" s="344"/>
      <c r="S35" s="344"/>
      <c r="T35" s="344"/>
      <c r="U35" s="344"/>
      <c r="V35" s="344"/>
      <c r="W35" s="344"/>
      <c r="X35" s="345"/>
      <c r="AB35" s="4" t="str">
        <f>IF(I35="","←市町村名より後の所在地を直接記入してください","")</f>
        <v>←市町村名より後の所在地を直接記入してください</v>
      </c>
    </row>
    <row r="36" spans="2:59" x14ac:dyDescent="0.2">
      <c r="D36" s="333" t="s">
        <v>420</v>
      </c>
      <c r="E36" s="334"/>
      <c r="F36" s="334"/>
      <c r="G36" s="334"/>
      <c r="H36" s="335"/>
      <c r="I36" s="391" t="str">
        <f>IF('要入力　登録決定状況入力シート'!C28&lt;&gt;0,'要入力　登録決定状況入力シート'!C28,"")</f>
        <v/>
      </c>
      <c r="J36" s="392"/>
      <c r="K36" s="392"/>
      <c r="L36" s="392"/>
      <c r="M36" s="392"/>
      <c r="N36" s="392"/>
      <c r="O36" s="392"/>
      <c r="P36" s="392"/>
      <c r="Q36" s="392"/>
      <c r="R36" s="392"/>
      <c r="S36" s="392"/>
      <c r="T36" s="392"/>
      <c r="U36" s="392"/>
      <c r="V36" s="392"/>
      <c r="W36" s="392"/>
      <c r="X36" s="393"/>
      <c r="AB36" s="4" t="str">
        <f>IF(I36="","←住居表示がある場合のみ入力してください","")</f>
        <v>←住居表示がある場合のみ入力してください</v>
      </c>
    </row>
    <row r="37" spans="2:59" x14ac:dyDescent="0.2">
      <c r="D37" s="346" t="s">
        <v>24</v>
      </c>
      <c r="E37" s="347"/>
      <c r="F37" s="347"/>
      <c r="G37" s="347"/>
      <c r="H37" s="348"/>
      <c r="I37" s="296" t="str">
        <f>IF('要入力　登録決定状況入力シート'!C29&lt;&gt;0,'要入力　登録決定状況入力シート'!C29,"")</f>
        <v/>
      </c>
      <c r="J37" s="297"/>
      <c r="K37" s="297"/>
      <c r="L37" s="297"/>
      <c r="M37" s="297"/>
      <c r="N37" s="297"/>
      <c r="O37" s="333" t="s">
        <v>110</v>
      </c>
      <c r="P37" s="334"/>
      <c r="Q37" s="334"/>
      <c r="R37" s="335"/>
      <c r="S37" s="431" t="str">
        <f>IF('要入力　登録決定状況入力シート'!C30&lt;&gt;0,'要入力　登録決定状況入力シート'!C30,"")</f>
        <v/>
      </c>
      <c r="T37" s="432"/>
      <c r="U37" s="432"/>
      <c r="V37" s="432"/>
      <c r="W37" s="334" t="s">
        <v>82</v>
      </c>
      <c r="X37" s="335"/>
      <c r="AB37" s="4" t="str">
        <f>IF(I37="","←リストから選択してください（専用住宅・併用住宅）","")</f>
        <v>←リストから選択してください（専用住宅・併用住宅）</v>
      </c>
    </row>
    <row r="38" spans="2:59" x14ac:dyDescent="0.2">
      <c r="D38" s="346" t="s">
        <v>143</v>
      </c>
      <c r="E38" s="347"/>
      <c r="F38" s="347"/>
      <c r="G38" s="347"/>
      <c r="H38" s="348"/>
      <c r="I38" s="420" t="str">
        <f>IF('要入力　登録決定状況入力シート'!C31&lt;&gt;0,'要入力　登録決定状況入力シート'!C31,"")</f>
        <v/>
      </c>
      <c r="J38" s="420"/>
      <c r="K38" s="420"/>
      <c r="L38" s="412" t="s">
        <v>147</v>
      </c>
      <c r="M38" s="352" t="s">
        <v>71</v>
      </c>
      <c r="N38" s="353"/>
      <c r="O38" s="353"/>
      <c r="P38" s="353"/>
      <c r="Q38" s="354"/>
      <c r="R38" s="407" t="s">
        <v>72</v>
      </c>
      <c r="S38" s="407"/>
      <c r="T38" s="407"/>
      <c r="U38" s="407"/>
      <c r="V38" s="405" t="str">
        <f>IF('要入力　登録決定状況入力シート'!C32&lt;&gt;0,'要入力　登録決定状況入力シート'!C32,"")</f>
        <v/>
      </c>
      <c r="W38" s="405"/>
      <c r="X38" s="15" t="s">
        <v>147</v>
      </c>
      <c r="AB38" s="16" t="str">
        <f>IF(I38="","←延床面積を入力してください。",IF(AND(I37="併用住宅",V38=""),"←面積を入力してください。",""))</f>
        <v>←延床面積を入力してください。</v>
      </c>
    </row>
    <row r="39" spans="2:59" x14ac:dyDescent="0.2">
      <c r="D39" s="349"/>
      <c r="E39" s="350"/>
      <c r="F39" s="350"/>
      <c r="G39" s="350"/>
      <c r="H39" s="351"/>
      <c r="I39" s="421"/>
      <c r="J39" s="421"/>
      <c r="K39" s="421"/>
      <c r="L39" s="413"/>
      <c r="M39" s="355"/>
      <c r="N39" s="356"/>
      <c r="O39" s="356"/>
      <c r="P39" s="356"/>
      <c r="Q39" s="357"/>
      <c r="R39" s="408" t="s">
        <v>73</v>
      </c>
      <c r="S39" s="408"/>
      <c r="T39" s="408"/>
      <c r="U39" s="408"/>
      <c r="V39" s="406" t="str">
        <f>IF('要入力　登録決定状況入力シート'!C33&lt;&gt;0,'要入力　登録決定状況入力シート'!C33,"")</f>
        <v/>
      </c>
      <c r="W39" s="406"/>
      <c r="X39" s="18" t="s">
        <v>147</v>
      </c>
      <c r="AB39" s="16" t="str">
        <f>IF(AND(I37="併用住宅",V39=""),"←面積を入力してください。","")</f>
        <v/>
      </c>
    </row>
    <row r="40" spans="2:59" x14ac:dyDescent="0.2">
      <c r="D40" s="346" t="s">
        <v>30</v>
      </c>
      <c r="E40" s="347"/>
      <c r="F40" s="347"/>
      <c r="G40" s="347"/>
      <c r="H40" s="348"/>
      <c r="I40" s="414" t="str">
        <f>IF('要入力　登録決定状況入力シート'!C34&lt;&gt;0,'要入力　登録決定状況入力シート'!C34,"")</f>
        <v/>
      </c>
      <c r="J40" s="415"/>
      <c r="K40" s="415"/>
      <c r="L40" s="415"/>
      <c r="M40" s="415"/>
      <c r="N40" s="415"/>
      <c r="O40" s="19" t="s">
        <v>29</v>
      </c>
      <c r="P40" s="19"/>
      <c r="Q40" s="19"/>
      <c r="R40" s="41"/>
      <c r="S40" s="416" t="s">
        <v>111</v>
      </c>
      <c r="T40" s="416"/>
      <c r="U40" s="416"/>
      <c r="V40" s="411" t="str">
        <f>IF('要入力　登録決定状況入力シート'!C35&lt;&gt;0,'要入力　登録決定状況入力シート'!C35,"")</f>
        <v/>
      </c>
      <c r="W40" s="411"/>
      <c r="X40" s="20" t="s">
        <v>112</v>
      </c>
      <c r="AB40" s="4" t="str">
        <f>IF(I40="","←直接記入してください",IF(V40="","←階数を選択してください。",""))</f>
        <v>←直接記入してください</v>
      </c>
    </row>
    <row r="41" spans="2:59" x14ac:dyDescent="0.2">
      <c r="D41" s="8"/>
      <c r="E41" s="17"/>
      <c r="F41" s="17"/>
      <c r="G41" s="17"/>
      <c r="H41" s="9"/>
      <c r="I41" s="358" t="s">
        <v>81</v>
      </c>
      <c r="J41" s="359"/>
      <c r="K41" s="359"/>
      <c r="L41" s="64" t="str">
        <f>IF('要入力　登録決定状況入力シート'!C36&lt;&gt;0,'要入力　登録決定状況入力シート'!C36,"")</f>
        <v/>
      </c>
      <c r="M41" s="17" t="s">
        <v>25</v>
      </c>
      <c r="N41" s="17"/>
      <c r="O41" s="21" t="s">
        <v>27</v>
      </c>
      <c r="P41" s="17"/>
      <c r="Q41" s="64" t="str">
        <f>IF('要入力　登録決定状況入力シート'!C37&lt;&gt;0,'要入力　登録決定状況入力シート'!C37,"")</f>
        <v/>
      </c>
      <c r="R41" s="17" t="s">
        <v>25</v>
      </c>
      <c r="S41" s="17"/>
      <c r="T41" s="21" t="s">
        <v>28</v>
      </c>
      <c r="U41" s="17"/>
      <c r="V41" s="64" t="str">
        <f>IF('要入力　登録決定状況入力シート'!C38&lt;&gt;0,'要入力　登録決定状況入力シート'!C38,"")</f>
        <v/>
      </c>
      <c r="W41" s="17" t="s">
        <v>55</v>
      </c>
      <c r="X41" s="9"/>
      <c r="AB41" s="4" t="str">
        <f>IF(OR(L41="",Q41="",V41=""),"←直接記入してください","")</f>
        <v>←直接記入してください</v>
      </c>
    </row>
    <row r="42" spans="2:59" x14ac:dyDescent="0.2">
      <c r="D42" s="381" t="s">
        <v>26</v>
      </c>
      <c r="E42" s="381"/>
      <c r="F42" s="381"/>
      <c r="G42" s="381"/>
      <c r="H42" s="381"/>
      <c r="I42" s="387" t="str">
        <f>IF('要入力　登録決定状況入力シート'!C39&lt;&gt;0,'要入力　登録決定状況入力シート'!C39,"")</f>
        <v/>
      </c>
      <c r="J42" s="387"/>
      <c r="K42" s="387"/>
      <c r="L42" s="387"/>
      <c r="M42" s="387"/>
      <c r="N42" s="387"/>
      <c r="O42" s="387"/>
      <c r="P42" s="387"/>
      <c r="Q42" s="387"/>
      <c r="R42" s="387"/>
      <c r="S42" s="387"/>
      <c r="T42" s="387"/>
      <c r="U42" s="387"/>
      <c r="V42" s="387"/>
      <c r="W42" s="387"/>
      <c r="X42" s="387"/>
      <c r="AB42" s="4" t="str">
        <f>IF(I42="","←リストから選択してください（在来軸組工法、伝統構法、その他）","")</f>
        <v>←リストから選択してください（在来軸組工法、伝統構法、その他）</v>
      </c>
    </row>
    <row r="43" spans="2:59" x14ac:dyDescent="0.2">
      <c r="D43" s="346" t="s">
        <v>2</v>
      </c>
      <c r="E43" s="347"/>
      <c r="F43" s="347"/>
      <c r="G43" s="347"/>
      <c r="H43" s="348"/>
      <c r="I43" s="423" t="s">
        <v>144</v>
      </c>
      <c r="J43" s="424"/>
      <c r="K43" s="424"/>
      <c r="L43" s="424"/>
      <c r="M43" s="424"/>
      <c r="N43" s="422" t="str">
        <f>IF('要入力　登録決定状況入力シート'!C40&lt;&gt;0,'要入力　登録決定状況入力シート'!C40,"")</f>
        <v/>
      </c>
      <c r="O43" s="422"/>
      <c r="P43" s="422"/>
      <c r="Q43" s="422"/>
      <c r="R43" s="40" t="s">
        <v>8</v>
      </c>
      <c r="S43" s="409" t="str">
        <f>IF('要入力　登録決定状況入力シート'!C41&lt;&gt;0,'要入力　登録決定状況入力シート'!C41,"")</f>
        <v/>
      </c>
      <c r="T43" s="409"/>
      <c r="U43" s="40" t="s">
        <v>22</v>
      </c>
      <c r="V43" s="409" t="str">
        <f>IF('要入力　登録決定状況入力シート'!C42&lt;&gt;0,'要入力　登録決定状況入力シート'!C42,"")</f>
        <v/>
      </c>
      <c r="W43" s="409"/>
      <c r="X43" s="7" t="s">
        <v>7</v>
      </c>
      <c r="AB43" s="4" t="str">
        <f>IF(OR(N43="",S43="",V43=""),"←リストから選択してください（和暦年月日）","")</f>
        <v>←リストから選択してください（和暦年月日）</v>
      </c>
    </row>
    <row r="44" spans="2:59" x14ac:dyDescent="0.2">
      <c r="D44" s="349"/>
      <c r="E44" s="350"/>
      <c r="F44" s="350"/>
      <c r="G44" s="350"/>
      <c r="H44" s="351"/>
      <c r="I44" s="418" t="s">
        <v>145</v>
      </c>
      <c r="J44" s="419"/>
      <c r="K44" s="419"/>
      <c r="L44" s="419"/>
      <c r="M44" s="419"/>
      <c r="N44" s="417" t="str">
        <f>IF('要入力　登録決定状況入力シート'!C43&lt;&gt;0,'要入力　登録決定状況入力シート'!C43,"")</f>
        <v/>
      </c>
      <c r="O44" s="417"/>
      <c r="P44" s="417"/>
      <c r="Q44" s="417"/>
      <c r="R44" s="1" t="s">
        <v>8</v>
      </c>
      <c r="S44" s="410" t="str">
        <f>IF('要入力　登録決定状況入力シート'!C44&lt;&gt;0,'要入力　登録決定状況入力シート'!C44,"")</f>
        <v/>
      </c>
      <c r="T44" s="410"/>
      <c r="U44" s="1" t="s">
        <v>22</v>
      </c>
      <c r="V44" s="410" t="str">
        <f>IF('要入力　登録決定状況入力シート'!C45&lt;&gt;0,'要入力　登録決定状況入力シート'!C45,"")</f>
        <v/>
      </c>
      <c r="W44" s="410"/>
      <c r="X44" s="81" t="s">
        <v>7</v>
      </c>
      <c r="AB44" s="4" t="str">
        <f>IF(OR(N44="",S44="",V44=""),"←リストから選択してください（和暦年月日）","")</f>
        <v>←リストから選択してください（和暦年月日）</v>
      </c>
    </row>
    <row r="45" spans="2:59" x14ac:dyDescent="0.2">
      <c r="D45" s="333" t="s">
        <v>430</v>
      </c>
      <c r="E45" s="334"/>
      <c r="F45" s="334"/>
      <c r="G45" s="334"/>
      <c r="H45" s="335"/>
      <c r="I45" s="276"/>
      <c r="J45" s="276"/>
      <c r="K45" s="276" t="s">
        <v>432</v>
      </c>
      <c r="L45" s="390"/>
      <c r="M45" s="390"/>
      <c r="N45" s="390"/>
      <c r="O45" s="390"/>
      <c r="P45" s="390"/>
      <c r="Q45" s="390"/>
      <c r="R45" s="390"/>
      <c r="S45" s="390"/>
      <c r="T45" s="390"/>
      <c r="U45" s="390"/>
      <c r="V45" s="276" t="s">
        <v>433</v>
      </c>
      <c r="W45" s="276"/>
      <c r="X45" s="277"/>
      <c r="AB45" s="4" t="s">
        <v>431</v>
      </c>
    </row>
    <row r="46" spans="2:59" ht="1.5" customHeight="1" x14ac:dyDescent="0.2">
      <c r="D46" s="389" t="str">
        <f>IF(I42="その他","（工法名）","")</f>
        <v/>
      </c>
      <c r="E46" s="389"/>
      <c r="F46" s="389"/>
      <c r="G46" s="389"/>
      <c r="H46" s="389"/>
      <c r="I46" s="388"/>
      <c r="J46" s="388"/>
      <c r="K46" s="388"/>
      <c r="L46" s="388"/>
      <c r="M46" s="388"/>
      <c r="N46" s="388"/>
      <c r="O46" s="388"/>
      <c r="P46" s="388"/>
      <c r="Q46" s="388"/>
      <c r="R46" s="388"/>
      <c r="S46" s="388"/>
      <c r="T46" s="388"/>
      <c r="U46" s="388"/>
      <c r="V46" s="388"/>
      <c r="W46" s="388"/>
      <c r="X46" s="388"/>
      <c r="Y46" s="22" t="str">
        <f>IF(AND($I$42="その他",I46=""),"←工法を直接入力してください","")</f>
        <v/>
      </c>
    </row>
    <row r="47" spans="2:59" x14ac:dyDescent="0.2">
      <c r="B47" s="63"/>
      <c r="C47" s="1" t="s">
        <v>138</v>
      </c>
    </row>
    <row r="48" spans="2:59" x14ac:dyDescent="0.2">
      <c r="D48" s="333" t="s">
        <v>3</v>
      </c>
      <c r="E48" s="334"/>
      <c r="F48" s="334"/>
      <c r="G48" s="334"/>
      <c r="H48" s="335"/>
      <c r="I48" s="367" t="str">
        <f>IF('要入力　登録決定状況入力シート'!C46&lt;&gt;0,'要入力　登録決定状況入力シート'!C46,"")</f>
        <v/>
      </c>
      <c r="J48" s="368"/>
      <c r="K48" s="368"/>
      <c r="L48" s="368"/>
      <c r="M48" s="368"/>
      <c r="N48" s="368"/>
      <c r="O48" s="368"/>
      <c r="P48" s="368"/>
      <c r="Q48" s="368"/>
      <c r="R48" s="368"/>
      <c r="S48" s="368"/>
      <c r="T48" s="368"/>
      <c r="U48" s="368"/>
      <c r="V48" s="368"/>
      <c r="W48" s="368"/>
      <c r="X48" s="369"/>
      <c r="AB48" s="4" t="str">
        <f>IF(I48="","←直接記入してください","")</f>
        <v>←直接記入してください</v>
      </c>
    </row>
    <row r="49" spans="2:28" x14ac:dyDescent="0.2">
      <c r="D49" s="333" t="s">
        <v>4</v>
      </c>
      <c r="E49" s="334"/>
      <c r="F49" s="334"/>
      <c r="G49" s="334"/>
      <c r="H49" s="335"/>
      <c r="I49" s="391" t="str">
        <f>IF('要入力　登録決定状況入力シート'!C47&lt;&gt;0,'要入力　登録決定状況入力シート'!C47,"")</f>
        <v/>
      </c>
      <c r="J49" s="392"/>
      <c r="K49" s="392"/>
      <c r="L49" s="392"/>
      <c r="M49" s="392"/>
      <c r="N49" s="392"/>
      <c r="O49" s="392"/>
      <c r="P49" s="392"/>
      <c r="Q49" s="392"/>
      <c r="R49" s="392"/>
      <c r="S49" s="392"/>
      <c r="T49" s="392"/>
      <c r="U49" s="392"/>
      <c r="V49" s="392"/>
      <c r="W49" s="392"/>
      <c r="X49" s="393"/>
      <c r="AB49" s="4" t="str">
        <f>IF(I49="","←直接記入してください","")</f>
        <v>←直接記入してください</v>
      </c>
    </row>
    <row r="50" spans="2:28" x14ac:dyDescent="0.2">
      <c r="D50" s="333" t="s">
        <v>23</v>
      </c>
      <c r="E50" s="334"/>
      <c r="F50" s="334"/>
      <c r="G50" s="334"/>
      <c r="H50" s="335"/>
      <c r="I50" s="394" t="str">
        <f>IF('要入力　登録決定状況入力シート'!C48&lt;&gt;0,'要入力　登録決定状況入力シート'!C48,"")</f>
        <v/>
      </c>
      <c r="J50" s="395"/>
      <c r="K50" s="395"/>
      <c r="L50" s="395"/>
      <c r="M50" s="395"/>
      <c r="N50" s="395"/>
      <c r="O50" s="395"/>
      <c r="P50" s="395"/>
      <c r="Q50" s="395"/>
      <c r="R50" s="395"/>
      <c r="S50" s="395"/>
      <c r="T50" s="395"/>
      <c r="U50" s="395"/>
      <c r="V50" s="395"/>
      <c r="W50" s="395"/>
      <c r="X50" s="396"/>
      <c r="AB50" s="4" t="str">
        <f>IF(I50="","←直接記入してください(0857-00-000等）","")</f>
        <v>←直接記入してください(0857-00-000等）</v>
      </c>
    </row>
    <row r="51" spans="2:28" ht="4.5" customHeight="1" x14ac:dyDescent="0.2"/>
    <row r="52" spans="2:28" x14ac:dyDescent="0.2">
      <c r="B52" s="63"/>
      <c r="C52" s="1" t="s">
        <v>137</v>
      </c>
    </row>
    <row r="53" spans="2:28" x14ac:dyDescent="0.2">
      <c r="D53" s="333" t="s">
        <v>31</v>
      </c>
      <c r="E53" s="334"/>
      <c r="F53" s="334"/>
      <c r="G53" s="334"/>
      <c r="H53" s="335"/>
      <c r="I53" s="296" t="str">
        <f>IF('要入力　登録決定状況入力シート'!C49&lt;&gt;0,'要入力　登録決定状況入力シート'!C49,"")</f>
        <v/>
      </c>
      <c r="J53" s="297"/>
      <c r="K53" s="297"/>
      <c r="L53" s="297"/>
      <c r="M53" s="297"/>
      <c r="N53" s="298"/>
      <c r="Y53" s="22"/>
      <c r="AB53" s="4" t="str">
        <f>IF(I53="","←リストから選択してください（要・不要）","")</f>
        <v>←リストから選択してください（要・不要）</v>
      </c>
    </row>
    <row r="54" spans="2:28" x14ac:dyDescent="0.2">
      <c r="D54" s="338" t="s">
        <v>242</v>
      </c>
      <c r="E54" s="339"/>
      <c r="F54" s="339"/>
      <c r="G54" s="339"/>
      <c r="H54" s="339"/>
      <c r="I54" s="339"/>
      <c r="J54" s="339"/>
      <c r="K54" s="339"/>
      <c r="L54" s="339"/>
      <c r="M54" s="339"/>
      <c r="N54" s="340"/>
      <c r="O54" s="341" t="str">
        <f>IF('要入力　登録決定状況入力シート'!C50&lt;&gt;0,'要入力　登録決定状況入力シート'!C50,"")</f>
        <v/>
      </c>
      <c r="P54" s="341"/>
      <c r="Q54" s="341"/>
      <c r="R54" s="96" t="s">
        <v>8</v>
      </c>
      <c r="S54" s="342" t="str">
        <f>IF('要入力　登録決定状況入力シート'!C51&lt;&gt;0,'要入力　登録決定状況入力シート'!C51,"")</f>
        <v/>
      </c>
      <c r="T54" s="342"/>
      <c r="U54" s="96" t="s">
        <v>22</v>
      </c>
      <c r="V54" s="342" t="str">
        <f>IF('要入力　登録決定状況入力シート'!C52&lt;&gt;0,'要入力　登録決定状況入力シート'!C52,"")</f>
        <v/>
      </c>
      <c r="W54" s="342"/>
      <c r="X54" s="11" t="s">
        <v>7</v>
      </c>
      <c r="Y54" s="22"/>
      <c r="AB54" s="4" t="str">
        <f>IF(OR(O54="",S54="",V54=""),"←リストから選択してください（和暦年月日）","")</f>
        <v>←リストから選択してください（和暦年月日）</v>
      </c>
    </row>
    <row r="55" spans="2:28" x14ac:dyDescent="0.2">
      <c r="E55" s="42" t="str">
        <f>IF(I53="要","＜実績報告時の提出書類＞検査済証の写し",IF(I53="不要","＜実績報告時の提出書類＞建築工事届の写し",""))</f>
        <v/>
      </c>
    </row>
    <row r="56" spans="2:28" x14ac:dyDescent="0.2">
      <c r="B56" s="63"/>
      <c r="C56" s="1" t="s">
        <v>136</v>
      </c>
    </row>
    <row r="57" spans="2:28" ht="4.3499999999999996" customHeight="1" x14ac:dyDescent="0.2"/>
    <row r="58" spans="2:28" x14ac:dyDescent="0.2">
      <c r="B58" s="63"/>
      <c r="C58" s="1" t="s">
        <v>243</v>
      </c>
      <c r="R58" s="1" t="s">
        <v>255</v>
      </c>
      <c r="U58" s="296"/>
      <c r="V58" s="297"/>
      <c r="W58" s="297"/>
      <c r="X58" s="297"/>
      <c r="Y58" s="297"/>
      <c r="Z58" s="298"/>
      <c r="AB58" s="4" t="str">
        <f>IF(U58="","←NE-STの場合には性能区分を選択してください","")</f>
        <v>←NE-STの場合には性能区分を選択してください</v>
      </c>
    </row>
    <row r="59" spans="2:28" ht="4.3499999999999996" customHeight="1" x14ac:dyDescent="0.2"/>
    <row r="60" spans="2:28" x14ac:dyDescent="0.2">
      <c r="B60" s="63"/>
      <c r="C60" s="1" t="s">
        <v>250</v>
      </c>
      <c r="R60" s="1" t="s">
        <v>251</v>
      </c>
      <c r="U60" s="296"/>
      <c r="V60" s="297"/>
      <c r="W60" s="297"/>
      <c r="X60" s="297"/>
      <c r="Y60" s="297"/>
      <c r="Z60" s="298"/>
      <c r="AB60" s="4" t="str">
        <f>IF(U60="","←再生可能エネルギー発電設備を設置する場合には設備を選択してください","")</f>
        <v>←再生可能エネルギー発電設備を設置する場合には設備を選択してください</v>
      </c>
    </row>
    <row r="61" spans="2:28" ht="16.350000000000001" hidden="1" customHeight="1" x14ac:dyDescent="0.2">
      <c r="AB61" s="4"/>
    </row>
    <row r="62" spans="2:28" ht="4.3499999999999996" customHeight="1" x14ac:dyDescent="0.2">
      <c r="AB62" s="4"/>
    </row>
    <row r="63" spans="2:28" x14ac:dyDescent="0.2">
      <c r="B63" s="63"/>
      <c r="C63" s="1" t="s">
        <v>252</v>
      </c>
      <c r="R63" s="1" t="s">
        <v>49</v>
      </c>
      <c r="U63" s="296"/>
      <c r="V63" s="297"/>
      <c r="W63" s="297"/>
      <c r="X63" s="297"/>
      <c r="Y63" s="297"/>
      <c r="Z63" s="298"/>
      <c r="AB63" s="4" t="str">
        <f>IF(U63="","←ZEHの認証を取得（予定）の場合には区分を選択してください","")</f>
        <v>←ZEHの認証を取得（予定）の場合には区分を選択してください</v>
      </c>
    </row>
    <row r="64" spans="2:28" ht="10.5" hidden="1" customHeight="1" x14ac:dyDescent="0.2">
      <c r="AB64" s="4"/>
    </row>
    <row r="65" spans="2:28" ht="5.85" customHeight="1" x14ac:dyDescent="0.2">
      <c r="AB65" s="4"/>
    </row>
    <row r="66" spans="2:28" x14ac:dyDescent="0.2">
      <c r="B66" s="63"/>
      <c r="C66" s="1" t="s">
        <v>253</v>
      </c>
      <c r="U66" s="77"/>
      <c r="V66" s="77"/>
      <c r="W66" s="77"/>
      <c r="X66" s="77"/>
      <c r="Y66" s="77"/>
      <c r="Z66" s="77"/>
    </row>
    <row r="67" spans="2:28" ht="12" customHeight="1" x14ac:dyDescent="0.2">
      <c r="C67" s="1" t="s">
        <v>406</v>
      </c>
      <c r="D67" s="13" t="s">
        <v>254</v>
      </c>
    </row>
    <row r="68" spans="2:28" ht="5.85" customHeight="1" x14ac:dyDescent="0.2"/>
    <row r="69" spans="2:28" x14ac:dyDescent="0.2">
      <c r="B69" s="63"/>
      <c r="C69" s="1" t="s">
        <v>408</v>
      </c>
    </row>
    <row r="70" spans="2:28" ht="4.3499999999999996" customHeight="1" x14ac:dyDescent="0.2"/>
    <row r="71" spans="2:28" ht="14.25" customHeight="1" x14ac:dyDescent="0.2">
      <c r="B71" s="93" t="s">
        <v>469</v>
      </c>
      <c r="C71" s="22"/>
      <c r="D71" s="99"/>
      <c r="E71" s="99"/>
      <c r="F71" s="99"/>
      <c r="G71" s="99"/>
      <c r="H71" s="99"/>
      <c r="I71" s="25"/>
      <c r="J71" s="25"/>
      <c r="K71" s="25"/>
      <c r="L71" s="25"/>
      <c r="M71" s="25"/>
      <c r="N71" s="25"/>
      <c r="O71" s="25"/>
      <c r="P71" s="25"/>
      <c r="Q71" s="25"/>
      <c r="R71" s="25"/>
      <c r="S71" s="25"/>
      <c r="T71" s="25"/>
      <c r="U71" s="25"/>
      <c r="V71" s="25"/>
      <c r="W71" s="25"/>
      <c r="X71" s="25"/>
      <c r="Y71" s="22"/>
    </row>
    <row r="72" spans="2:28" ht="13.5" customHeight="1" x14ac:dyDescent="0.2">
      <c r="D72" s="378" t="s">
        <v>256</v>
      </c>
      <c r="E72" s="379"/>
      <c r="F72" s="379"/>
      <c r="G72" s="379"/>
      <c r="H72" s="379"/>
      <c r="I72" s="379"/>
      <c r="J72" s="379"/>
      <c r="K72" s="379"/>
      <c r="L72" s="379"/>
      <c r="M72" s="379"/>
      <c r="N72" s="379"/>
      <c r="O72" s="380"/>
      <c r="P72" s="333" t="s">
        <v>5</v>
      </c>
      <c r="Q72" s="334"/>
      <c r="R72" s="334"/>
      <c r="S72" s="334"/>
      <c r="T72" s="335"/>
      <c r="U72" s="333" t="s">
        <v>19</v>
      </c>
      <c r="V72" s="334"/>
      <c r="W72" s="334"/>
      <c r="X72" s="334"/>
      <c r="Y72" s="334"/>
      <c r="Z72" s="335"/>
    </row>
    <row r="73" spans="2:28" x14ac:dyDescent="0.2">
      <c r="D73" s="293" t="str">
        <f>IF('要入力　登録決定状況入力シート'!C53&lt;&gt;0,'要入力　登録決定状況入力シート'!C53,"")</f>
        <v/>
      </c>
      <c r="E73" s="294"/>
      <c r="F73" s="294"/>
      <c r="G73" s="294"/>
      <c r="H73" s="294"/>
      <c r="I73" s="294"/>
      <c r="J73" s="294"/>
      <c r="K73" s="294"/>
      <c r="L73" s="294"/>
      <c r="M73" s="294"/>
      <c r="N73" s="294"/>
      <c r="O73" s="295"/>
      <c r="P73" s="296" t="str">
        <f>IF('要入力　登録決定状況入力シート'!C54&lt;&gt;0,'要入力　登録決定状況入力シート'!C54,"")</f>
        <v/>
      </c>
      <c r="Q73" s="297"/>
      <c r="R73" s="297"/>
      <c r="S73" s="297"/>
      <c r="T73" s="298"/>
      <c r="U73" s="296" t="str">
        <f>IF('要入力　登録決定状況入力シート'!C55&lt;&gt;0,'要入力　登録決定状況入力シート'!C55,"")</f>
        <v/>
      </c>
      <c r="V73" s="297"/>
      <c r="W73" s="297"/>
      <c r="X73" s="297"/>
      <c r="Y73" s="297"/>
      <c r="Z73" s="298"/>
    </row>
    <row r="74" spans="2:28" x14ac:dyDescent="0.2">
      <c r="D74" s="293" t="str">
        <f>IF('要入力　登録決定状況入力シート'!C56&lt;&gt;0,'要入力　登録決定状況入力シート'!C56,"")</f>
        <v/>
      </c>
      <c r="E74" s="294"/>
      <c r="F74" s="294"/>
      <c r="G74" s="294"/>
      <c r="H74" s="294"/>
      <c r="I74" s="294"/>
      <c r="J74" s="294"/>
      <c r="K74" s="294"/>
      <c r="L74" s="294"/>
      <c r="M74" s="294"/>
      <c r="N74" s="294"/>
      <c r="O74" s="295"/>
      <c r="P74" s="296" t="str">
        <f>IF('要入力　登録決定状況入力シート'!C57&lt;&gt;0,'要入力　登録決定状況入力シート'!C57,"")</f>
        <v/>
      </c>
      <c r="Q74" s="297"/>
      <c r="R74" s="297"/>
      <c r="S74" s="297"/>
      <c r="T74" s="298"/>
      <c r="U74" s="296" t="str">
        <f>IF('要入力　登録決定状況入力シート'!C58&lt;&gt;0,'要入力　登録決定状況入力シート'!C58,"")</f>
        <v/>
      </c>
      <c r="V74" s="297"/>
      <c r="W74" s="297"/>
      <c r="X74" s="297"/>
      <c r="Y74" s="297"/>
      <c r="Z74" s="298"/>
    </row>
    <row r="75" spans="2:28" x14ac:dyDescent="0.2">
      <c r="D75" s="293" t="str">
        <f>IF('要入力　登録決定状況入力シート'!C59&lt;&gt;0,'要入力　登録決定状況入力シート'!C59,"")</f>
        <v/>
      </c>
      <c r="E75" s="294"/>
      <c r="F75" s="294"/>
      <c r="G75" s="294"/>
      <c r="H75" s="294"/>
      <c r="I75" s="294"/>
      <c r="J75" s="294"/>
      <c r="K75" s="294"/>
      <c r="L75" s="294"/>
      <c r="M75" s="294"/>
      <c r="N75" s="294"/>
      <c r="O75" s="295"/>
      <c r="P75" s="296" t="str">
        <f>IF('要入力　登録決定状況入力シート'!C60&lt;&gt;0,'要入力　登録決定状況入力シート'!C60,"")</f>
        <v/>
      </c>
      <c r="Q75" s="297"/>
      <c r="R75" s="297"/>
      <c r="S75" s="297"/>
      <c r="T75" s="298"/>
      <c r="U75" s="296" t="str">
        <f>IF('要入力　登録決定状況入力シート'!C61&lt;&gt;0,'要入力　登録決定状況入力シート'!C61,"")</f>
        <v/>
      </c>
      <c r="V75" s="297"/>
      <c r="W75" s="297"/>
      <c r="X75" s="297"/>
      <c r="Y75" s="297"/>
      <c r="Z75" s="298"/>
    </row>
    <row r="76" spans="2:28" x14ac:dyDescent="0.2">
      <c r="D76" s="293" t="str">
        <f>IF('要入力　登録決定状況入力シート'!C62&lt;&gt;0,'要入力　登録決定状況入力シート'!C62,"")</f>
        <v/>
      </c>
      <c r="E76" s="294"/>
      <c r="F76" s="294"/>
      <c r="G76" s="294"/>
      <c r="H76" s="294"/>
      <c r="I76" s="294"/>
      <c r="J76" s="294"/>
      <c r="K76" s="294"/>
      <c r="L76" s="294"/>
      <c r="M76" s="294"/>
      <c r="N76" s="294"/>
      <c r="O76" s="295"/>
      <c r="P76" s="296" t="str">
        <f>IF('要入力　登録決定状況入力シート'!C63&lt;&gt;0,'要入力　登録決定状況入力シート'!C63,"")</f>
        <v/>
      </c>
      <c r="Q76" s="297"/>
      <c r="R76" s="297"/>
      <c r="S76" s="297"/>
      <c r="T76" s="298"/>
      <c r="U76" s="296" t="str">
        <f>IF('要入力　登録決定状況入力シート'!C64&lt;&gt;0,'要入力　登録決定状況入力シート'!C64,"")</f>
        <v/>
      </c>
      <c r="V76" s="297"/>
      <c r="W76" s="297"/>
      <c r="X76" s="297"/>
      <c r="Y76" s="297"/>
      <c r="Z76" s="298"/>
    </row>
    <row r="77" spans="2:28" x14ac:dyDescent="0.2">
      <c r="D77" s="293" t="str">
        <f>IF('要入力　登録決定状況入力シート'!C65&lt;&gt;0,'要入力　登録決定状況入力シート'!C65,"")</f>
        <v/>
      </c>
      <c r="E77" s="294"/>
      <c r="F77" s="294"/>
      <c r="G77" s="294"/>
      <c r="H77" s="294"/>
      <c r="I77" s="294"/>
      <c r="J77" s="294"/>
      <c r="K77" s="294"/>
      <c r="L77" s="294"/>
      <c r="M77" s="294"/>
      <c r="N77" s="294"/>
      <c r="O77" s="295"/>
      <c r="P77" s="296" t="str">
        <f>IF('要入力　登録決定状況入力シート'!C66&lt;&gt;0,'要入力　登録決定状況入力シート'!C66,"")</f>
        <v/>
      </c>
      <c r="Q77" s="297"/>
      <c r="R77" s="297"/>
      <c r="S77" s="297"/>
      <c r="T77" s="298"/>
      <c r="U77" s="296" t="str">
        <f>IF('要入力　登録決定状況入力シート'!C67&lt;&gt;0,'要入力　登録決定状況入力シート'!C67,"")</f>
        <v/>
      </c>
      <c r="V77" s="297"/>
      <c r="W77" s="297"/>
      <c r="X77" s="297"/>
      <c r="Y77" s="297"/>
      <c r="Z77" s="298"/>
    </row>
    <row r="78" spans="2:28" ht="4.5" customHeight="1" x14ac:dyDescent="0.2">
      <c r="C78" s="93"/>
      <c r="D78" s="23"/>
    </row>
    <row r="79" spans="2:28" ht="13.5" customHeight="1" x14ac:dyDescent="0.2">
      <c r="B79" s="63"/>
      <c r="C79" s="93" t="s">
        <v>468</v>
      </c>
      <c r="D79" s="23"/>
    </row>
    <row r="80" spans="2:28" ht="4.5" customHeight="1" x14ac:dyDescent="0.2">
      <c r="D80" s="23"/>
    </row>
    <row r="81" spans="1:28" ht="13.5" customHeight="1" x14ac:dyDescent="0.2">
      <c r="B81" s="63"/>
      <c r="C81" s="93" t="s">
        <v>470</v>
      </c>
      <c r="D81" s="23"/>
    </row>
    <row r="82" spans="1:28" ht="3.6" customHeight="1" x14ac:dyDescent="0.2">
      <c r="C82" s="93"/>
      <c r="D82" s="23"/>
    </row>
    <row r="83" spans="1:28" ht="13.5" customHeight="1" x14ac:dyDescent="0.2">
      <c r="B83" s="63"/>
      <c r="C83" s="93" t="s">
        <v>471</v>
      </c>
      <c r="D83" s="23"/>
    </row>
    <row r="84" spans="1:28" ht="3.9" customHeight="1" x14ac:dyDescent="0.2">
      <c r="D84" s="23"/>
    </row>
    <row r="85" spans="1:28" x14ac:dyDescent="0.2">
      <c r="B85" s="63"/>
      <c r="C85" s="1" t="s">
        <v>240</v>
      </c>
      <c r="E85" s="13"/>
      <c r="P85" s="24"/>
    </row>
    <row r="86" spans="1:28" x14ac:dyDescent="0.2">
      <c r="D86" s="76" t="str">
        <f>IF(B85="","",IF(B85="✔","＜実績報告時の提出書類&gt;変更後の各階平面図、配置図",""))</f>
        <v/>
      </c>
      <c r="E86" s="13"/>
      <c r="P86" s="24"/>
    </row>
    <row r="87" spans="1:28" x14ac:dyDescent="0.2">
      <c r="D87" s="76"/>
      <c r="E87" s="13"/>
      <c r="P87" s="24"/>
      <c r="AA87" s="5" t="s">
        <v>69</v>
      </c>
    </row>
    <row r="88" spans="1:28" x14ac:dyDescent="0.2">
      <c r="A88" s="1" t="s">
        <v>36</v>
      </c>
    </row>
    <row r="89" spans="1:28" x14ac:dyDescent="0.2">
      <c r="B89" s="63"/>
      <c r="C89" s="1" t="s">
        <v>148</v>
      </c>
    </row>
    <row r="91" spans="1:28" x14ac:dyDescent="0.2">
      <c r="B91" s="63"/>
      <c r="C91" s="1" t="s">
        <v>107</v>
      </c>
    </row>
    <row r="92" spans="1:28" x14ac:dyDescent="0.2">
      <c r="D92" s="333" t="s">
        <v>83</v>
      </c>
      <c r="E92" s="334"/>
      <c r="F92" s="334"/>
      <c r="G92" s="334"/>
      <c r="H92" s="335"/>
      <c r="I92" s="296" t="str">
        <f>IF('要入力　登録決定状況入力シート'!C68&lt;&gt;0,'要入力　登録決定状況入力シート'!C68,"")</f>
        <v/>
      </c>
      <c r="J92" s="297"/>
      <c r="K92" s="297"/>
      <c r="L92" s="297"/>
      <c r="M92" s="297"/>
      <c r="N92" s="297"/>
      <c r="O92" s="297"/>
      <c r="P92" s="297"/>
      <c r="Q92" s="297"/>
      <c r="R92" s="297"/>
      <c r="S92" s="297"/>
      <c r="T92" s="297"/>
      <c r="U92" s="297"/>
      <c r="V92" s="297"/>
      <c r="W92" s="297"/>
      <c r="X92" s="298"/>
      <c r="AB92" s="4" t="str">
        <f>IF(AND(B91="✔",I92=""),"←直接入力してください","")</f>
        <v/>
      </c>
    </row>
    <row r="93" spans="1:28" x14ac:dyDescent="0.2">
      <c r="D93" s="42" t="s">
        <v>172</v>
      </c>
      <c r="E93" s="39"/>
      <c r="F93" s="39"/>
      <c r="G93" s="39"/>
      <c r="H93" s="39"/>
      <c r="I93" s="39"/>
      <c r="J93" s="39"/>
      <c r="K93" s="39"/>
      <c r="L93" s="39"/>
      <c r="M93" s="39"/>
      <c r="N93" s="39"/>
      <c r="O93" s="39"/>
      <c r="P93" s="39"/>
      <c r="Q93" s="39"/>
      <c r="R93" s="39"/>
      <c r="S93" s="39"/>
      <c r="T93" s="39"/>
      <c r="U93" s="39"/>
      <c r="V93" s="39"/>
      <c r="W93" s="39"/>
      <c r="X93" s="39"/>
      <c r="Y93" s="39"/>
      <c r="AB93" s="4"/>
    </row>
    <row r="94" spans="1:28" x14ac:dyDescent="0.2">
      <c r="B94" s="43" t="s">
        <v>446</v>
      </c>
      <c r="F94" s="55"/>
    </row>
    <row r="95" spans="1:28" x14ac:dyDescent="0.2">
      <c r="B95" s="63"/>
      <c r="C95" s="1" t="s">
        <v>108</v>
      </c>
    </row>
    <row r="96" spans="1:28" x14ac:dyDescent="0.2">
      <c r="B96" s="377" t="str">
        <f>IF(AND(B91="✔",B95="✔"),"「プレカットを行う場合は、県内のプレカット工場で加工すること。」と「プレカットを一切使用しない。」のどちらかを✔してください。","")</f>
        <v/>
      </c>
      <c r="C96" s="377"/>
      <c r="D96" s="377"/>
      <c r="E96" s="377"/>
      <c r="F96" s="377"/>
      <c r="G96" s="377"/>
      <c r="H96" s="377"/>
      <c r="I96" s="377"/>
      <c r="J96" s="377"/>
      <c r="K96" s="377"/>
      <c r="L96" s="377"/>
      <c r="M96" s="377"/>
      <c r="N96" s="377"/>
      <c r="O96" s="377"/>
      <c r="P96" s="377"/>
      <c r="Q96" s="377"/>
      <c r="R96" s="377"/>
      <c r="S96" s="377"/>
      <c r="T96" s="377"/>
      <c r="U96" s="377"/>
      <c r="V96" s="377"/>
      <c r="W96" s="377"/>
      <c r="X96" s="377"/>
      <c r="Y96" s="377"/>
      <c r="Z96" s="377"/>
      <c r="AA96" s="377"/>
      <c r="AB96" s="3" t="str">
        <f>IF(B96="","","×")</f>
        <v/>
      </c>
    </row>
    <row r="97" spans="1:39" x14ac:dyDescent="0.2">
      <c r="B97" s="377"/>
      <c r="C97" s="377"/>
      <c r="D97" s="377"/>
      <c r="E97" s="377"/>
      <c r="F97" s="377"/>
      <c r="G97" s="377"/>
      <c r="H97" s="377"/>
      <c r="I97" s="377"/>
      <c r="J97" s="377"/>
      <c r="K97" s="377"/>
      <c r="L97" s="377"/>
      <c r="M97" s="377"/>
      <c r="N97" s="377"/>
      <c r="O97" s="377"/>
      <c r="P97" s="377"/>
      <c r="Q97" s="377"/>
      <c r="R97" s="377"/>
      <c r="S97" s="377"/>
      <c r="T97" s="377"/>
      <c r="U97" s="377"/>
      <c r="V97" s="377"/>
      <c r="W97" s="377"/>
      <c r="X97" s="377"/>
      <c r="Y97" s="377"/>
      <c r="Z97" s="377"/>
      <c r="AA97" s="377"/>
    </row>
    <row r="98" spans="1:39" hidden="1" x14ac:dyDescent="0.2">
      <c r="AA98" s="5"/>
    </row>
    <row r="99" spans="1:39" x14ac:dyDescent="0.2">
      <c r="Q99" s="1" t="s">
        <v>167</v>
      </c>
      <c r="T99" s="25"/>
    </row>
    <row r="100" spans="1:39" ht="18" customHeight="1" x14ac:dyDescent="0.2">
      <c r="D100" s="333" t="s">
        <v>49</v>
      </c>
      <c r="E100" s="334"/>
      <c r="F100" s="334"/>
      <c r="G100" s="334"/>
      <c r="H100" s="334"/>
      <c r="I100" s="334"/>
      <c r="J100" s="334"/>
      <c r="K100" s="334"/>
      <c r="L100" s="334"/>
      <c r="M100" s="334"/>
      <c r="N100" s="334"/>
      <c r="O100" s="334"/>
      <c r="P100" s="335"/>
      <c r="Q100" s="333" t="s">
        <v>48</v>
      </c>
      <c r="R100" s="334"/>
      <c r="S100" s="334"/>
      <c r="T100" s="335"/>
      <c r="U100" s="376" t="str">
        <f>IF(I37="併用住宅","併用住宅の場合、住宅部分の使用量","")</f>
        <v/>
      </c>
      <c r="V100" s="376"/>
      <c r="W100" s="376"/>
      <c r="X100" s="376"/>
      <c r="Y100" s="363" t="s">
        <v>93</v>
      </c>
      <c r="Z100" s="363"/>
      <c r="AA100" s="363"/>
    </row>
    <row r="101" spans="1:39" x14ac:dyDescent="0.2">
      <c r="D101" s="305" t="s">
        <v>94</v>
      </c>
      <c r="E101" s="360"/>
      <c r="F101" s="360"/>
      <c r="G101" s="360"/>
      <c r="H101" s="360"/>
      <c r="I101" s="360"/>
      <c r="J101" s="360"/>
      <c r="K101" s="360"/>
      <c r="L101" s="360"/>
      <c r="M101" s="360"/>
      <c r="N101" s="360"/>
      <c r="O101" s="360"/>
      <c r="P101" s="361"/>
      <c r="Q101" s="306"/>
      <c r="R101" s="307"/>
      <c r="S101" s="307"/>
      <c r="T101" s="308"/>
      <c r="U101" s="376"/>
      <c r="V101" s="376"/>
      <c r="W101" s="376"/>
      <c r="X101" s="376"/>
      <c r="Y101" s="364"/>
      <c r="Z101" s="364"/>
      <c r="AA101" s="364"/>
      <c r="AE101" s="1"/>
      <c r="AF101" s="1"/>
      <c r="AG101" s="1"/>
      <c r="AH101" s="26"/>
      <c r="AI101" s="27"/>
      <c r="AJ101" s="27"/>
      <c r="AK101" s="27"/>
      <c r="AL101" s="27"/>
      <c r="AM101" s="27"/>
    </row>
    <row r="102" spans="1:39" x14ac:dyDescent="0.2">
      <c r="D102" s="28"/>
      <c r="E102" s="373" t="s">
        <v>142</v>
      </c>
      <c r="F102" s="374"/>
      <c r="G102" s="374"/>
      <c r="H102" s="374"/>
      <c r="I102" s="374"/>
      <c r="J102" s="374"/>
      <c r="K102" s="374"/>
      <c r="L102" s="374"/>
      <c r="M102" s="374"/>
      <c r="N102" s="374"/>
      <c r="O102" s="374"/>
      <c r="P102" s="375"/>
      <c r="Q102" s="306"/>
      <c r="R102" s="307"/>
      <c r="S102" s="307"/>
      <c r="T102" s="308"/>
      <c r="U102" s="309"/>
      <c r="V102" s="310"/>
      <c r="W102" s="310"/>
      <c r="X102" s="311"/>
      <c r="Y102" s="336" t="str">
        <f>IF(OR(I37="",Q101=""),"",(IF(I37="専用住宅",IF(Q102&gt;=20,30,Q102*1.5),IF(I37="併用住宅",IF(U102&gt;=20,30,U102*1.5)))))</f>
        <v/>
      </c>
      <c r="Z102" s="337"/>
      <c r="AA102" s="29" t="s">
        <v>0</v>
      </c>
      <c r="AE102" s="1"/>
      <c r="AF102" s="1"/>
      <c r="AG102" s="1"/>
      <c r="AH102" s="26"/>
      <c r="AI102" s="27"/>
      <c r="AJ102" s="27"/>
      <c r="AK102" s="27"/>
      <c r="AL102" s="27"/>
      <c r="AM102" s="27"/>
    </row>
    <row r="103" spans="1:39" x14ac:dyDescent="0.2">
      <c r="D103" s="28"/>
      <c r="E103" s="30"/>
      <c r="F103" s="305" t="s">
        <v>434</v>
      </c>
      <c r="G103" s="300"/>
      <c r="H103" s="300"/>
      <c r="I103" s="300"/>
      <c r="J103" s="300"/>
      <c r="K103" s="300"/>
      <c r="L103" s="300"/>
      <c r="M103" s="300"/>
      <c r="N103" s="300"/>
      <c r="O103" s="300"/>
      <c r="P103" s="301"/>
      <c r="Q103" s="306"/>
      <c r="R103" s="307"/>
      <c r="S103" s="307"/>
      <c r="T103" s="308"/>
      <c r="U103" s="309"/>
      <c r="V103" s="310"/>
      <c r="W103" s="310"/>
      <c r="X103" s="311"/>
      <c r="Y103" s="312" t="str">
        <f>IF(I37="","",IF(I37="専用住宅",IF(Q103&gt;=20,20,Q103),IF(I37="併用住宅",IF(U103&gt;=20,20,U103))))</f>
        <v/>
      </c>
      <c r="Z103" s="313"/>
      <c r="AA103" s="29" t="s">
        <v>0</v>
      </c>
      <c r="AE103" s="1"/>
      <c r="AF103" s="1"/>
      <c r="AG103" s="1"/>
      <c r="AH103" s="26"/>
      <c r="AI103" s="27"/>
      <c r="AJ103" s="27"/>
      <c r="AK103" s="27"/>
      <c r="AL103" s="27"/>
      <c r="AM103" s="27"/>
    </row>
    <row r="104" spans="1:39" ht="13.2" customHeight="1" x14ac:dyDescent="0.2">
      <c r="D104" s="28"/>
      <c r="E104" s="30"/>
      <c r="F104" s="283"/>
      <c r="G104" s="314" t="s">
        <v>460</v>
      </c>
      <c r="H104" s="315"/>
      <c r="I104" s="315"/>
      <c r="J104" s="315"/>
      <c r="K104" s="315"/>
      <c r="L104" s="315"/>
      <c r="M104" s="315"/>
      <c r="N104" s="315"/>
      <c r="O104" s="315"/>
      <c r="P104" s="316"/>
      <c r="Q104" s="317"/>
      <c r="R104" s="318"/>
      <c r="S104" s="318"/>
      <c r="T104" s="319"/>
      <c r="U104" s="323"/>
      <c r="V104" s="324"/>
      <c r="W104" s="324"/>
      <c r="X104" s="324"/>
      <c r="Y104" s="284"/>
      <c r="Z104" s="284"/>
      <c r="AA104" s="88"/>
      <c r="AE104" s="1"/>
      <c r="AF104" s="1"/>
      <c r="AG104" s="1"/>
      <c r="AH104" s="26"/>
      <c r="AI104" s="27"/>
      <c r="AJ104" s="27"/>
      <c r="AK104" s="27"/>
      <c r="AL104" s="27"/>
      <c r="AM104" s="27"/>
    </row>
    <row r="105" spans="1:39" x14ac:dyDescent="0.2">
      <c r="D105" s="28"/>
      <c r="E105" s="30"/>
      <c r="F105" s="283"/>
      <c r="G105" s="325" t="s">
        <v>435</v>
      </c>
      <c r="H105" s="326"/>
      <c r="I105" s="326"/>
      <c r="J105" s="326"/>
      <c r="K105" s="326"/>
      <c r="L105" s="326"/>
      <c r="M105" s="326"/>
      <c r="N105" s="326"/>
      <c r="O105" s="326"/>
      <c r="P105" s="327"/>
      <c r="Q105" s="320"/>
      <c r="R105" s="321"/>
      <c r="S105" s="321"/>
      <c r="T105" s="322"/>
      <c r="U105" s="323"/>
      <c r="V105" s="324"/>
      <c r="W105" s="324"/>
      <c r="X105" s="324"/>
      <c r="Y105" s="284"/>
      <c r="Z105" s="284"/>
      <c r="AA105" s="88"/>
      <c r="AE105" s="1"/>
      <c r="AF105" s="1"/>
      <c r="AG105" s="1"/>
      <c r="AH105" s="26" t="s">
        <v>435</v>
      </c>
      <c r="AI105" s="27">
        <f>Q104*3</f>
        <v>0</v>
      </c>
      <c r="AJ105" s="27">
        <f>U104*3</f>
        <v>0</v>
      </c>
      <c r="AK105" s="27"/>
      <c r="AL105" s="27"/>
      <c r="AM105" s="27"/>
    </row>
    <row r="106" spans="1:39" x14ac:dyDescent="0.2">
      <c r="D106" s="28"/>
      <c r="E106" s="30"/>
      <c r="F106" s="283"/>
      <c r="G106" s="314" t="s">
        <v>460</v>
      </c>
      <c r="H106" s="315"/>
      <c r="I106" s="315"/>
      <c r="J106" s="315"/>
      <c r="K106" s="315"/>
      <c r="L106" s="315"/>
      <c r="M106" s="315"/>
      <c r="N106" s="315"/>
      <c r="O106" s="315"/>
      <c r="P106" s="316"/>
      <c r="Q106" s="317"/>
      <c r="R106" s="318"/>
      <c r="S106" s="318"/>
      <c r="T106" s="319"/>
      <c r="U106" s="323"/>
      <c r="V106" s="324"/>
      <c r="W106" s="324"/>
      <c r="X106" s="324"/>
      <c r="Y106" s="284"/>
      <c r="Z106" s="284"/>
      <c r="AA106" s="88"/>
      <c r="AE106" s="1"/>
      <c r="AF106" s="1"/>
      <c r="AG106" s="1"/>
      <c r="AH106" s="26" t="s">
        <v>436</v>
      </c>
      <c r="AI106" s="27">
        <f>Q106*2</f>
        <v>0</v>
      </c>
      <c r="AJ106" s="27">
        <f>U106*2</f>
        <v>0</v>
      </c>
      <c r="AK106" s="27"/>
      <c r="AL106" s="27"/>
      <c r="AM106" s="27"/>
    </row>
    <row r="107" spans="1:39" x14ac:dyDescent="0.2">
      <c r="D107" s="28"/>
      <c r="E107" s="30"/>
      <c r="F107" s="31"/>
      <c r="G107" s="328" t="s">
        <v>436</v>
      </c>
      <c r="H107" s="329"/>
      <c r="I107" s="329"/>
      <c r="J107" s="329"/>
      <c r="K107" s="329"/>
      <c r="L107" s="329"/>
      <c r="M107" s="329"/>
      <c r="N107" s="329"/>
      <c r="O107" s="329"/>
      <c r="P107" s="330"/>
      <c r="Q107" s="320"/>
      <c r="R107" s="321"/>
      <c r="S107" s="321"/>
      <c r="T107" s="322"/>
      <c r="U107" s="323"/>
      <c r="V107" s="324"/>
      <c r="W107" s="324"/>
      <c r="X107" s="324"/>
      <c r="Y107" s="312" t="str">
        <f>IF(I37="","",IF(I37="専用住宅",IF(AI107&gt;=30,30,AI107),IF(I37="併用住宅",IF(AJ107&gt;=30,30,AJ107))))</f>
        <v/>
      </c>
      <c r="Z107" s="313"/>
      <c r="AA107" s="29" t="s">
        <v>0</v>
      </c>
      <c r="AE107" s="1"/>
      <c r="AF107" s="1"/>
      <c r="AG107" s="1"/>
      <c r="AH107" s="26"/>
      <c r="AI107" s="27">
        <f>SUM(AI105:AI106)</f>
        <v>0</v>
      </c>
      <c r="AJ107" s="27">
        <f>SUM(AJ105:AJ106)</f>
        <v>0</v>
      </c>
      <c r="AK107" s="27"/>
      <c r="AL107" s="27"/>
      <c r="AM107" s="27"/>
    </row>
    <row r="108" spans="1:39" x14ac:dyDescent="0.2">
      <c r="D108" s="28"/>
      <c r="E108" s="30"/>
      <c r="F108" s="299" t="s">
        <v>95</v>
      </c>
      <c r="G108" s="300"/>
      <c r="H108" s="300"/>
      <c r="I108" s="300"/>
      <c r="J108" s="300"/>
      <c r="K108" s="300"/>
      <c r="L108" s="300"/>
      <c r="M108" s="300"/>
      <c r="N108" s="300"/>
      <c r="O108" s="300"/>
      <c r="P108" s="301"/>
      <c r="Q108" s="306"/>
      <c r="R108" s="307"/>
      <c r="S108" s="307"/>
      <c r="T108" s="308"/>
      <c r="U108" s="309"/>
      <c r="V108" s="310"/>
      <c r="W108" s="310"/>
      <c r="X108" s="310"/>
      <c r="AE108" s="1"/>
      <c r="AF108" s="1"/>
      <c r="AG108" s="1"/>
      <c r="AH108" s="26"/>
      <c r="AI108" s="27"/>
      <c r="AJ108" s="27"/>
      <c r="AK108" s="27"/>
      <c r="AL108" s="27"/>
      <c r="AM108" s="27"/>
    </row>
    <row r="109" spans="1:39" x14ac:dyDescent="0.2">
      <c r="D109" s="8"/>
      <c r="E109" s="32"/>
      <c r="F109" s="370" t="s">
        <v>96</v>
      </c>
      <c r="G109" s="371"/>
      <c r="H109" s="371"/>
      <c r="I109" s="371"/>
      <c r="J109" s="371"/>
      <c r="K109" s="371"/>
      <c r="L109" s="371"/>
      <c r="M109" s="371"/>
      <c r="N109" s="371"/>
      <c r="O109" s="371"/>
      <c r="P109" s="372"/>
      <c r="Q109" s="402"/>
      <c r="R109" s="403"/>
      <c r="S109" s="403"/>
      <c r="T109" s="404"/>
      <c r="U109" s="366"/>
      <c r="V109" s="366"/>
      <c r="W109" s="366"/>
      <c r="X109" s="366"/>
      <c r="Y109" s="302" t="str">
        <f>IF(OR(I37="",AND(Q108="",Q109="")),"",MIN(IF(AND(I37="専用住宅",Q108&gt;=1),5,IF(AND(I37="併用住宅",U108&gt;=1),5,0))+IF(AND(I37="専用住宅",Q109&gt;=1),INT(Q109)*0.3,IF(AND(I37="併用住宅",U109&gt;=1),INT(U109)*0.3,0)),20))</f>
        <v/>
      </c>
      <c r="Z109" s="303"/>
      <c r="AA109" s="29" t="s">
        <v>0</v>
      </c>
      <c r="AE109" s="1"/>
      <c r="AF109" s="1"/>
      <c r="AG109" s="1"/>
      <c r="AH109" s="26"/>
      <c r="AI109" s="27"/>
      <c r="AJ109" s="27"/>
      <c r="AK109" s="27"/>
      <c r="AL109" s="27"/>
      <c r="AM109" s="27"/>
    </row>
    <row r="110" spans="1:39" ht="18" customHeight="1" x14ac:dyDescent="0.2">
      <c r="E110" s="13"/>
      <c r="X110" s="33" t="s">
        <v>68</v>
      </c>
      <c r="Y110" s="336" t="str">
        <f>IF(Y102="","",IF(AND(B27="✔",B29="✔",B47="✔",B52="✔",B56="✔",B89="✔",OR(B91="✔",B95="✔"),B96=""),SUM(Y102:Z109),0))</f>
        <v/>
      </c>
      <c r="Z110" s="337"/>
      <c r="AA110" s="29" t="s">
        <v>0</v>
      </c>
      <c r="AB110" s="4" t="str">
        <f>IF(AND(Y110=0),"←合計金額が算出されない場合は、前のページにチェック漏れ等がありますので御確認ください。","")</f>
        <v/>
      </c>
    </row>
    <row r="111" spans="1:39" x14ac:dyDescent="0.2">
      <c r="A111" s="14" t="s">
        <v>149</v>
      </c>
      <c r="B111" s="14"/>
      <c r="C111" s="14"/>
      <c r="D111" s="14"/>
      <c r="E111" s="14"/>
      <c r="F111" s="14"/>
      <c r="G111" s="14"/>
      <c r="H111" s="14"/>
      <c r="I111" s="14"/>
      <c r="J111" s="14"/>
      <c r="K111" s="14"/>
      <c r="L111" s="14"/>
      <c r="M111" s="14"/>
      <c r="N111" s="14"/>
    </row>
    <row r="112" spans="1:39" x14ac:dyDescent="0.2">
      <c r="A112" s="14"/>
      <c r="B112" s="44" t="s">
        <v>437</v>
      </c>
      <c r="C112" s="14"/>
      <c r="D112" s="14"/>
      <c r="E112" s="14"/>
      <c r="F112" s="14"/>
      <c r="G112" s="14"/>
      <c r="H112" s="14"/>
      <c r="I112" s="14"/>
      <c r="J112" s="14"/>
      <c r="K112" s="14"/>
      <c r="L112" s="14"/>
      <c r="M112" s="14"/>
      <c r="N112" s="14"/>
    </row>
    <row r="113" spans="1:55" x14ac:dyDescent="0.2">
      <c r="A113" s="14" t="s">
        <v>452</v>
      </c>
      <c r="B113" s="14"/>
      <c r="C113" s="14"/>
      <c r="D113" s="14"/>
      <c r="E113" s="14"/>
      <c r="F113" s="14"/>
      <c r="G113" s="14"/>
      <c r="H113" s="14"/>
      <c r="I113" s="14"/>
      <c r="J113" s="14"/>
      <c r="K113" s="14"/>
      <c r="L113" s="14"/>
      <c r="M113" s="14"/>
      <c r="N113" s="14"/>
    </row>
    <row r="114" spans="1:55" x14ac:dyDescent="0.2">
      <c r="A114" s="14"/>
      <c r="B114" s="44" t="s">
        <v>438</v>
      </c>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row>
    <row r="115" spans="1:55" x14ac:dyDescent="0.2">
      <c r="A115" s="14"/>
      <c r="B115" s="44" t="s">
        <v>439</v>
      </c>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row>
    <row r="116" spans="1:55" ht="13.2" customHeight="1" x14ac:dyDescent="0.2">
      <c r="A116" s="304" t="s">
        <v>461</v>
      </c>
      <c r="B116" s="304"/>
      <c r="C116" s="304"/>
      <c r="D116" s="304"/>
      <c r="E116" s="304"/>
      <c r="F116" s="304"/>
      <c r="G116" s="304"/>
      <c r="H116" s="304"/>
      <c r="I116" s="304"/>
      <c r="J116" s="304"/>
      <c r="K116" s="304"/>
      <c r="L116" s="304"/>
      <c r="M116" s="304"/>
      <c r="N116" s="304"/>
      <c r="O116" s="304"/>
      <c r="P116" s="304"/>
      <c r="Q116" s="304"/>
      <c r="R116" s="304"/>
      <c r="S116" s="304"/>
      <c r="T116" s="304"/>
      <c r="U116" s="304"/>
      <c r="V116" s="304"/>
      <c r="W116" s="304"/>
      <c r="X116" s="304"/>
      <c r="Y116" s="304"/>
      <c r="Z116" s="304"/>
      <c r="AA116" s="304"/>
    </row>
    <row r="117" spans="1:55" x14ac:dyDescent="0.2">
      <c r="A117" s="304"/>
      <c r="B117" s="304"/>
      <c r="C117" s="304"/>
      <c r="D117" s="304"/>
      <c r="E117" s="304"/>
      <c r="F117" s="304"/>
      <c r="G117" s="304"/>
      <c r="H117" s="304"/>
      <c r="I117" s="304"/>
      <c r="J117" s="304"/>
      <c r="K117" s="304"/>
      <c r="L117" s="304"/>
      <c r="M117" s="304"/>
      <c r="N117" s="304"/>
      <c r="O117" s="304"/>
      <c r="P117" s="304"/>
      <c r="Q117" s="304"/>
      <c r="R117" s="304"/>
      <c r="S117" s="304"/>
      <c r="T117" s="304"/>
      <c r="U117" s="304"/>
      <c r="V117" s="304"/>
      <c r="W117" s="304"/>
      <c r="X117" s="304"/>
      <c r="Y117" s="304"/>
      <c r="Z117" s="304"/>
      <c r="AA117" s="304"/>
    </row>
    <row r="118" spans="1:55" x14ac:dyDescent="0.2">
      <c r="A118" s="14"/>
      <c r="B118" s="44" t="s">
        <v>462</v>
      </c>
      <c r="C118" s="14"/>
      <c r="D118" s="14"/>
      <c r="E118" s="14"/>
      <c r="F118" s="14"/>
      <c r="G118" s="14"/>
      <c r="H118" s="14"/>
      <c r="I118" s="14"/>
      <c r="J118" s="14"/>
      <c r="K118" s="14"/>
      <c r="L118" s="14"/>
      <c r="M118" s="14"/>
      <c r="N118" s="14"/>
    </row>
    <row r="119" spans="1:55" x14ac:dyDescent="0.2">
      <c r="A119" s="14" t="s">
        <v>150</v>
      </c>
      <c r="B119" s="14"/>
      <c r="C119" s="14"/>
      <c r="D119" s="14"/>
      <c r="E119" s="14"/>
      <c r="F119" s="14"/>
      <c r="G119" s="14"/>
      <c r="H119" s="14"/>
      <c r="I119" s="14"/>
      <c r="J119" s="14"/>
      <c r="K119" s="14"/>
      <c r="L119" s="14"/>
      <c r="M119" s="14"/>
      <c r="N119" s="14"/>
    </row>
    <row r="120" spans="1:55" x14ac:dyDescent="0.2">
      <c r="A120" s="14"/>
      <c r="B120" s="44" t="s">
        <v>113</v>
      </c>
      <c r="C120" s="14"/>
      <c r="D120" s="14"/>
      <c r="E120" s="14"/>
      <c r="F120" s="14"/>
      <c r="G120" s="14"/>
      <c r="H120" s="14"/>
      <c r="I120" s="14"/>
      <c r="J120" s="14"/>
      <c r="K120" s="14"/>
      <c r="L120" s="14"/>
      <c r="M120" s="14"/>
      <c r="N120" s="14"/>
    </row>
    <row r="121" spans="1:55" x14ac:dyDescent="0.2">
      <c r="A121" s="14" t="s">
        <v>440</v>
      </c>
      <c r="B121" s="14"/>
      <c r="C121" s="14"/>
      <c r="D121" s="14"/>
      <c r="E121" s="14"/>
      <c r="F121" s="14"/>
      <c r="G121" s="14"/>
      <c r="H121" s="14"/>
      <c r="I121" s="14"/>
      <c r="J121" s="14"/>
      <c r="K121" s="14"/>
      <c r="L121" s="14"/>
      <c r="M121" s="14"/>
      <c r="N121" s="14"/>
    </row>
    <row r="122" spans="1:55" x14ac:dyDescent="0.2">
      <c r="A122" s="14"/>
      <c r="B122" s="44" t="s">
        <v>140</v>
      </c>
      <c r="C122" s="14"/>
      <c r="D122" s="14"/>
      <c r="E122" s="14"/>
      <c r="F122" s="14"/>
      <c r="G122" s="14"/>
      <c r="H122" s="14"/>
      <c r="I122" s="14"/>
      <c r="J122" s="14"/>
      <c r="K122" s="14"/>
      <c r="L122" s="14"/>
      <c r="M122" s="14"/>
      <c r="N122" s="14"/>
    </row>
    <row r="123" spans="1:55" x14ac:dyDescent="0.2">
      <c r="A123" s="14"/>
      <c r="C123" s="14"/>
      <c r="D123" s="14"/>
      <c r="E123" s="14"/>
      <c r="F123" s="14"/>
      <c r="G123" s="14"/>
      <c r="H123" s="54" t="s">
        <v>448</v>
      </c>
      <c r="I123" s="14"/>
      <c r="J123" s="14"/>
      <c r="K123" s="14"/>
      <c r="L123" s="14"/>
      <c r="M123" s="14"/>
      <c r="N123" s="14"/>
    </row>
    <row r="124" spans="1:55" x14ac:dyDescent="0.2">
      <c r="A124" s="14"/>
      <c r="B124" s="54"/>
      <c r="C124" s="14"/>
      <c r="D124" s="14"/>
      <c r="E124" s="14"/>
      <c r="F124" s="14"/>
      <c r="G124" s="14"/>
      <c r="H124" s="24" t="s">
        <v>447</v>
      </c>
      <c r="I124" s="14"/>
      <c r="J124" s="14"/>
      <c r="K124" s="14"/>
      <c r="L124" s="14"/>
      <c r="M124" s="14"/>
      <c r="N124" s="14"/>
    </row>
    <row r="125" spans="1:55" x14ac:dyDescent="0.2">
      <c r="A125" s="14" t="s">
        <v>441</v>
      </c>
      <c r="B125" s="14"/>
      <c r="C125" s="14"/>
      <c r="D125" s="14"/>
      <c r="E125" s="14"/>
      <c r="F125" s="14"/>
      <c r="G125" s="14"/>
      <c r="H125" s="14"/>
      <c r="I125" s="14"/>
      <c r="J125" s="14"/>
      <c r="K125" s="14"/>
      <c r="L125" s="14"/>
      <c r="M125" s="14"/>
      <c r="N125" s="14"/>
    </row>
    <row r="126" spans="1:55" ht="5.25" customHeight="1" x14ac:dyDescent="0.2">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row>
    <row r="127" spans="1:55" x14ac:dyDescent="0.2">
      <c r="A127" s="1" t="s">
        <v>195</v>
      </c>
      <c r="Y127" s="363" t="s">
        <v>93</v>
      </c>
      <c r="Z127" s="363"/>
      <c r="AA127" s="363"/>
    </row>
    <row r="128" spans="1:55" ht="14.25" customHeight="1" x14ac:dyDescent="0.2">
      <c r="B128" s="1" t="s">
        <v>54</v>
      </c>
      <c r="Y128" s="364"/>
      <c r="Z128" s="364"/>
      <c r="AA128" s="364"/>
    </row>
    <row r="129" spans="2:30" x14ac:dyDescent="0.2">
      <c r="B129" s="286" t="s">
        <v>463</v>
      </c>
      <c r="Y129" s="397" t="str">
        <f>IF(AND(Y110&lt;&gt;"",Y110&gt;=15,OR(B131="✔",P131="✔")),IF(B81="✔",0,10),"")</f>
        <v/>
      </c>
      <c r="Z129" s="398"/>
      <c r="AA129" s="29" t="s">
        <v>0</v>
      </c>
      <c r="AB129" s="3" t="str">
        <f>Y129</f>
        <v/>
      </c>
      <c r="AD129" s="3" t="s">
        <v>74</v>
      </c>
    </row>
    <row r="130" spans="2:30" ht="7.35" customHeight="1" x14ac:dyDescent="0.2"/>
    <row r="131" spans="2:30" ht="11.25" customHeight="1" x14ac:dyDescent="0.2">
      <c r="B131" s="63"/>
      <c r="C131" s="1" t="s">
        <v>51</v>
      </c>
      <c r="P131" s="63"/>
      <c r="Q131" s="1" t="s">
        <v>53</v>
      </c>
    </row>
    <row r="132" spans="2:30" ht="13.5" customHeight="1" x14ac:dyDescent="0.2">
      <c r="C132" s="1" t="s">
        <v>52</v>
      </c>
      <c r="Q132" s="401" t="s">
        <v>166</v>
      </c>
      <c r="R132" s="401"/>
      <c r="S132" s="401"/>
      <c r="T132" s="401"/>
      <c r="U132" s="401"/>
      <c r="V132" s="401"/>
      <c r="W132" s="401"/>
      <c r="X132" s="401"/>
      <c r="Y132" s="401"/>
      <c r="Z132" s="401"/>
      <c r="AA132" s="401"/>
    </row>
    <row r="133" spans="2:30" ht="7.5" customHeight="1" x14ac:dyDescent="0.2">
      <c r="Q133" s="401"/>
      <c r="R133" s="401"/>
      <c r="S133" s="401"/>
      <c r="T133" s="401"/>
      <c r="U133" s="401"/>
      <c r="V133" s="401"/>
      <c r="W133" s="401"/>
      <c r="X133" s="401"/>
      <c r="Y133" s="401"/>
      <c r="Z133" s="401"/>
      <c r="AA133" s="401"/>
    </row>
    <row r="134" spans="2:30" x14ac:dyDescent="0.2">
      <c r="C134" s="13" t="s">
        <v>46</v>
      </c>
      <c r="Q134" s="13" t="s">
        <v>46</v>
      </c>
    </row>
    <row r="135" spans="2:30" x14ac:dyDescent="0.2">
      <c r="C135" s="365" t="s">
        <v>50</v>
      </c>
      <c r="D135" s="401"/>
      <c r="E135" s="401"/>
      <c r="F135" s="401"/>
      <c r="G135" s="401"/>
      <c r="H135" s="401"/>
      <c r="I135" s="401"/>
      <c r="J135" s="401"/>
      <c r="K135" s="401"/>
      <c r="L135" s="401"/>
      <c r="M135" s="401"/>
      <c r="N135" s="401"/>
      <c r="Q135" s="365" t="s">
        <v>47</v>
      </c>
      <c r="R135" s="365"/>
      <c r="S135" s="365"/>
      <c r="T135" s="365"/>
      <c r="U135" s="365"/>
      <c r="V135" s="365"/>
      <c r="W135" s="365"/>
      <c r="X135" s="365"/>
      <c r="Y135" s="365"/>
      <c r="Z135" s="365"/>
      <c r="AA135" s="365"/>
    </row>
    <row r="136" spans="2:30" x14ac:dyDescent="0.2">
      <c r="C136" s="401"/>
      <c r="D136" s="401"/>
      <c r="E136" s="401"/>
      <c r="F136" s="401"/>
      <c r="G136" s="401"/>
      <c r="H136" s="401"/>
      <c r="I136" s="401"/>
      <c r="J136" s="401"/>
      <c r="K136" s="401"/>
      <c r="L136" s="401"/>
      <c r="M136" s="401"/>
      <c r="N136" s="401"/>
      <c r="Q136" s="365"/>
      <c r="R136" s="365"/>
      <c r="S136" s="365"/>
      <c r="T136" s="365"/>
      <c r="U136" s="365"/>
      <c r="V136" s="365"/>
      <c r="W136" s="365"/>
      <c r="X136" s="365"/>
      <c r="Y136" s="365"/>
      <c r="Z136" s="365"/>
      <c r="AA136" s="365"/>
    </row>
    <row r="137" spans="2:30" x14ac:dyDescent="0.2">
      <c r="C137" s="44" t="s">
        <v>109</v>
      </c>
      <c r="D137" s="45"/>
      <c r="E137" s="45"/>
      <c r="F137" s="45"/>
      <c r="G137" s="45"/>
      <c r="H137" s="45"/>
      <c r="I137" s="45"/>
      <c r="J137" s="45"/>
      <c r="K137" s="45"/>
      <c r="L137" s="45"/>
      <c r="M137" s="45"/>
      <c r="N137" s="45"/>
      <c r="Q137" s="44" t="s">
        <v>109</v>
      </c>
      <c r="R137" s="45"/>
      <c r="S137" s="45"/>
      <c r="T137" s="45"/>
      <c r="U137" s="45"/>
      <c r="V137" s="45"/>
      <c r="W137" s="45"/>
      <c r="X137" s="45"/>
      <c r="Y137" s="45"/>
      <c r="Z137" s="45"/>
      <c r="AA137" s="45"/>
    </row>
    <row r="138" spans="2:30" ht="13.5" customHeight="1" x14ac:dyDescent="0.2">
      <c r="C138" s="362" t="s">
        <v>237</v>
      </c>
      <c r="D138" s="362"/>
      <c r="E138" s="362"/>
      <c r="F138" s="362"/>
      <c r="G138" s="362"/>
      <c r="H138" s="362"/>
      <c r="I138" s="362"/>
      <c r="J138" s="362"/>
      <c r="K138" s="362"/>
      <c r="L138" s="362"/>
      <c r="M138" s="362"/>
      <c r="N138" s="362"/>
      <c r="Q138" s="362" t="s">
        <v>238</v>
      </c>
      <c r="R138" s="362"/>
      <c r="S138" s="362"/>
      <c r="T138" s="362"/>
      <c r="U138" s="362"/>
      <c r="V138" s="362"/>
      <c r="W138" s="362"/>
      <c r="X138" s="362"/>
      <c r="Y138" s="362"/>
      <c r="Z138" s="362"/>
      <c r="AA138" s="362"/>
    </row>
    <row r="139" spans="2:30" ht="13.5" customHeight="1" x14ac:dyDescent="0.2">
      <c r="C139" s="362"/>
      <c r="D139" s="362"/>
      <c r="E139" s="362"/>
      <c r="F139" s="362"/>
      <c r="G139" s="362"/>
      <c r="H139" s="362"/>
      <c r="I139" s="362"/>
      <c r="J139" s="362"/>
      <c r="K139" s="362"/>
      <c r="L139" s="362"/>
      <c r="M139" s="362"/>
      <c r="N139" s="362"/>
      <c r="Q139" s="362"/>
      <c r="R139" s="362"/>
      <c r="S139" s="362"/>
      <c r="T139" s="362"/>
      <c r="U139" s="362"/>
      <c r="V139" s="362"/>
      <c r="W139" s="362"/>
      <c r="X139" s="362"/>
      <c r="Y139" s="362"/>
      <c r="Z139" s="362"/>
      <c r="AA139" s="362"/>
    </row>
    <row r="140" spans="2:30" ht="13.5" customHeight="1" x14ac:dyDescent="0.2">
      <c r="D140" s="35"/>
      <c r="E140" s="35"/>
      <c r="F140" s="35"/>
      <c r="G140" s="35"/>
      <c r="H140" s="35"/>
      <c r="I140" s="35"/>
      <c r="J140" s="35"/>
      <c r="K140" s="35"/>
      <c r="L140" s="35"/>
      <c r="M140" s="35"/>
      <c r="N140" s="35"/>
      <c r="Q140" s="51" t="s">
        <v>236</v>
      </c>
      <c r="R140" s="36"/>
      <c r="S140" s="36"/>
      <c r="T140" s="36"/>
      <c r="U140" s="36"/>
      <c r="V140" s="36"/>
      <c r="W140" s="36"/>
      <c r="X140" s="36"/>
      <c r="Y140" s="36"/>
      <c r="Z140" s="36"/>
      <c r="AA140" s="36"/>
    </row>
    <row r="141" spans="2:30" ht="3" customHeight="1" x14ac:dyDescent="0.2"/>
    <row r="142" spans="2:30" x14ac:dyDescent="0.2">
      <c r="C142" s="400" t="s">
        <v>75</v>
      </c>
      <c r="D142" s="400"/>
      <c r="E142" s="400"/>
      <c r="F142" s="400"/>
      <c r="G142" s="400"/>
      <c r="H142" s="400"/>
      <c r="I142" s="400"/>
      <c r="J142" s="400"/>
      <c r="K142" s="400"/>
      <c r="L142" s="400"/>
      <c r="M142" s="400"/>
      <c r="N142" s="400"/>
      <c r="O142" s="400"/>
      <c r="P142" s="400"/>
      <c r="Q142" s="400"/>
      <c r="R142" s="400"/>
      <c r="S142" s="400"/>
      <c r="T142" s="400"/>
      <c r="U142" s="400"/>
      <c r="V142" s="400"/>
      <c r="W142" s="400"/>
      <c r="X142" s="400"/>
      <c r="Y142" s="400"/>
      <c r="Z142" s="400"/>
      <c r="AA142" s="36"/>
    </row>
    <row r="143" spans="2:30" ht="9" customHeight="1" x14ac:dyDescent="0.2">
      <c r="C143" s="400"/>
      <c r="D143" s="400"/>
      <c r="E143" s="400"/>
      <c r="F143" s="400"/>
      <c r="G143" s="400"/>
      <c r="H143" s="400"/>
      <c r="I143" s="400"/>
      <c r="J143" s="400"/>
      <c r="K143" s="400"/>
      <c r="L143" s="400"/>
      <c r="M143" s="400"/>
      <c r="N143" s="400"/>
      <c r="O143" s="400"/>
      <c r="P143" s="400"/>
      <c r="Q143" s="400"/>
      <c r="R143" s="400"/>
      <c r="S143" s="400"/>
      <c r="T143" s="400"/>
      <c r="U143" s="400"/>
      <c r="V143" s="400"/>
      <c r="W143" s="400"/>
      <c r="X143" s="400"/>
      <c r="Y143" s="400"/>
      <c r="Z143" s="400"/>
      <c r="AA143" s="36"/>
    </row>
    <row r="144" spans="2:30" ht="2.25" customHeight="1" x14ac:dyDescent="0.2">
      <c r="Y144" s="37"/>
      <c r="Z144" s="37"/>
      <c r="AA144" s="37"/>
    </row>
    <row r="145" spans="1:30" x14ac:dyDescent="0.2">
      <c r="A145" s="1" t="s">
        <v>196</v>
      </c>
      <c r="Y145" s="399" t="s">
        <v>93</v>
      </c>
      <c r="Z145" s="399"/>
      <c r="AA145" s="399"/>
    </row>
    <row r="146" spans="1:30" ht="13.5" customHeight="1" x14ac:dyDescent="0.2">
      <c r="B146" s="93" t="s">
        <v>464</v>
      </c>
      <c r="Y146" s="364"/>
      <c r="Z146" s="364"/>
      <c r="AA146" s="364"/>
    </row>
    <row r="147" spans="1:30" ht="13.5" customHeight="1" x14ac:dyDescent="0.2">
      <c r="B147" s="22" t="s">
        <v>474</v>
      </c>
      <c r="Y147" s="397" t="str">
        <f>IF(OR(B148="✔",B151="✔",B153="✔",B148="✔"),10,"")</f>
        <v/>
      </c>
      <c r="Z147" s="398"/>
      <c r="AA147" s="29" t="s">
        <v>0</v>
      </c>
      <c r="AB147" s="3" t="str">
        <f>Y147</f>
        <v/>
      </c>
    </row>
    <row r="148" spans="1:30" x14ac:dyDescent="0.2">
      <c r="B148" s="63"/>
      <c r="C148" s="530" t="s">
        <v>476</v>
      </c>
      <c r="AB148" s="1"/>
      <c r="AD148" s="3" t="s">
        <v>74</v>
      </c>
    </row>
    <row r="149" spans="1:30" x14ac:dyDescent="0.2">
      <c r="C149" s="13" t="s">
        <v>514</v>
      </c>
    </row>
    <row r="150" spans="1:30" ht="5.25" customHeight="1" x14ac:dyDescent="0.2"/>
    <row r="151" spans="1:30" x14ac:dyDescent="0.2">
      <c r="B151" s="63"/>
      <c r="C151" s="530" t="s">
        <v>477</v>
      </c>
      <c r="Y151" s="39"/>
      <c r="Z151" s="39"/>
      <c r="AA151" s="88"/>
    </row>
    <row r="152" spans="1:30" ht="5.25" customHeight="1" x14ac:dyDescent="0.2"/>
    <row r="153" spans="1:30" x14ac:dyDescent="0.2">
      <c r="B153" s="63"/>
      <c r="C153" s="530" t="s">
        <v>478</v>
      </c>
      <c r="Y153" s="39"/>
      <c r="Z153" s="39"/>
      <c r="AA153" s="88"/>
    </row>
    <row r="154" spans="1:30" x14ac:dyDescent="0.2">
      <c r="C154" s="13" t="s">
        <v>515</v>
      </c>
    </row>
    <row r="155" spans="1:30" ht="3.75" customHeight="1" x14ac:dyDescent="0.2"/>
    <row r="156" spans="1:30" ht="15" customHeight="1" x14ac:dyDescent="0.2">
      <c r="B156" s="383" t="s">
        <v>475</v>
      </c>
      <c r="C156" s="383"/>
      <c r="D156" s="383"/>
      <c r="E156" s="383"/>
      <c r="F156" s="383"/>
      <c r="G156" s="383"/>
      <c r="H156" s="381" t="s">
        <v>153</v>
      </c>
      <c r="I156" s="381"/>
      <c r="J156" s="381"/>
      <c r="K156" s="381"/>
      <c r="L156" s="381"/>
      <c r="M156" s="381"/>
      <c r="N156" s="381"/>
      <c r="O156" s="382" t="str">
        <f>IF('要入力　登録決定状況入力シート'!C69&lt;&gt;0,'要入力　登録決定状況入力シート'!C69,"")</f>
        <v/>
      </c>
      <c r="P156" s="382"/>
      <c r="Q156" s="382"/>
      <c r="R156" s="382"/>
      <c r="S156" s="382"/>
      <c r="T156" s="382"/>
      <c r="U156" s="382"/>
      <c r="V156" s="382"/>
      <c r="W156" s="382"/>
      <c r="X156" s="382"/>
      <c r="Y156" s="382"/>
      <c r="Z156" s="382"/>
      <c r="AB156" s="4" t="str">
        <f>IF(AND(O156="",B148="✔"),"→申請者の住宅建設地の小学校区を記載してください。","")</f>
        <v/>
      </c>
    </row>
    <row r="157" spans="1:30" ht="15" customHeight="1" x14ac:dyDescent="0.2">
      <c r="A157" s="81"/>
      <c r="B157" s="373" t="s">
        <v>241</v>
      </c>
      <c r="C157" s="374"/>
      <c r="D157" s="374"/>
      <c r="E157" s="374"/>
      <c r="F157" s="374"/>
      <c r="G157" s="375"/>
      <c r="H157" s="381" t="s">
        <v>154</v>
      </c>
      <c r="I157" s="381"/>
      <c r="J157" s="381"/>
      <c r="K157" s="381"/>
      <c r="L157" s="381"/>
      <c r="M157" s="381"/>
      <c r="N157" s="381"/>
      <c r="O157" s="382" t="str">
        <f>IF('要入力　登録決定状況入力シート'!C70&lt;&gt;0,'要入力　登録決定状況入力シート'!C70,"")</f>
        <v/>
      </c>
      <c r="P157" s="382"/>
      <c r="Q157" s="382"/>
      <c r="R157" s="382"/>
      <c r="S157" s="382"/>
      <c r="T157" s="382"/>
      <c r="U157" s="382"/>
      <c r="V157" s="382"/>
      <c r="W157" s="382"/>
      <c r="X157" s="382"/>
      <c r="Y157" s="382"/>
      <c r="Z157" s="382"/>
      <c r="AB157" s="4" t="str">
        <f>IF(AND(O157="",B148="✔"),"→近居対象の親族世帯の住所を記載してください。","")</f>
        <v/>
      </c>
    </row>
    <row r="158" spans="1:30" ht="15" customHeight="1" x14ac:dyDescent="0.2">
      <c r="A158" s="81"/>
      <c r="B158" s="384"/>
      <c r="C158" s="385"/>
      <c r="D158" s="385"/>
      <c r="E158" s="385"/>
      <c r="F158" s="385"/>
      <c r="G158" s="386"/>
      <c r="H158" s="381" t="s">
        <v>155</v>
      </c>
      <c r="I158" s="381"/>
      <c r="J158" s="381"/>
      <c r="K158" s="381"/>
      <c r="L158" s="381"/>
      <c r="M158" s="381"/>
      <c r="N158" s="381"/>
      <c r="O158" s="382" t="str">
        <f>IF('要入力　登録決定状況入力シート'!C71&lt;&gt;0,'要入力　登録決定状況入力シート'!C71,"")</f>
        <v/>
      </c>
      <c r="P158" s="382"/>
      <c r="Q158" s="382"/>
      <c r="R158" s="382"/>
      <c r="S158" s="382"/>
      <c r="T158" s="382"/>
      <c r="U158" s="382"/>
      <c r="V158" s="382"/>
      <c r="W158" s="382"/>
      <c r="X158" s="382"/>
      <c r="Y158" s="382"/>
      <c r="Z158" s="382"/>
      <c r="AB158" s="4" t="str">
        <f>IF(AND(O158="",B148="✔"),"→近居対象の親族世帯の小学校区を記載してください。","")</f>
        <v/>
      </c>
    </row>
    <row r="159" spans="1:30" ht="12.75" customHeight="1" x14ac:dyDescent="0.2">
      <c r="C159" s="46" t="s">
        <v>109</v>
      </c>
    </row>
    <row r="160" spans="1:30" x14ac:dyDescent="0.2">
      <c r="C160" s="47" t="s">
        <v>84</v>
      </c>
      <c r="D160" s="34"/>
      <c r="E160" s="34"/>
      <c r="F160" s="34"/>
      <c r="G160" s="34"/>
      <c r="H160" s="34"/>
      <c r="I160" s="34"/>
      <c r="J160" s="34"/>
      <c r="K160" s="34"/>
      <c r="L160" s="34"/>
      <c r="M160" s="34"/>
      <c r="N160" s="34"/>
    </row>
    <row r="161" spans="1:30" ht="13.5" customHeight="1" x14ac:dyDescent="0.2">
      <c r="C161" s="47" t="s">
        <v>239</v>
      </c>
      <c r="D161" s="36"/>
      <c r="E161" s="36"/>
      <c r="F161" s="36"/>
      <c r="G161" s="36"/>
      <c r="H161" s="36"/>
      <c r="I161" s="36"/>
      <c r="J161" s="36"/>
      <c r="K161" s="36"/>
      <c r="L161" s="36"/>
      <c r="M161" s="36"/>
      <c r="N161" s="36"/>
    </row>
    <row r="162" spans="1:30" x14ac:dyDescent="0.2">
      <c r="AA162" s="5" t="s">
        <v>69</v>
      </c>
    </row>
    <row r="163" spans="1:30" x14ac:dyDescent="0.2">
      <c r="A163" s="93" t="s">
        <v>465</v>
      </c>
      <c r="Y163" s="363" t="s">
        <v>93</v>
      </c>
      <c r="Z163" s="363"/>
      <c r="AA163" s="363"/>
    </row>
    <row r="164" spans="1:30" ht="12.75" customHeight="1" x14ac:dyDescent="0.2">
      <c r="B164" s="434" t="s">
        <v>466</v>
      </c>
      <c r="C164" s="434"/>
      <c r="D164" s="434"/>
      <c r="E164" s="434"/>
      <c r="F164" s="434"/>
      <c r="G164" s="434"/>
      <c r="H164" s="434"/>
      <c r="I164" s="434"/>
      <c r="J164" s="434"/>
      <c r="K164" s="434"/>
      <c r="L164" s="434"/>
      <c r="M164" s="434"/>
      <c r="N164" s="434"/>
      <c r="O164" s="434"/>
      <c r="P164" s="434"/>
      <c r="Q164" s="434"/>
      <c r="R164" s="434"/>
      <c r="S164" s="434"/>
      <c r="T164" s="434"/>
      <c r="U164" s="434"/>
      <c r="V164" s="434"/>
      <c r="W164" s="434"/>
      <c r="X164" s="435"/>
      <c r="Y164" s="363"/>
      <c r="Z164" s="363"/>
      <c r="AA164" s="363"/>
    </row>
    <row r="165" spans="1:30" x14ac:dyDescent="0.2">
      <c r="B165" s="434"/>
      <c r="C165" s="434"/>
      <c r="D165" s="434"/>
      <c r="E165" s="434"/>
      <c r="F165" s="434"/>
      <c r="G165" s="434"/>
      <c r="H165" s="434"/>
      <c r="I165" s="434"/>
      <c r="J165" s="434"/>
      <c r="K165" s="434"/>
      <c r="L165" s="434"/>
      <c r="M165" s="434"/>
      <c r="N165" s="434"/>
      <c r="O165" s="434"/>
      <c r="P165" s="434"/>
      <c r="Q165" s="434"/>
      <c r="R165" s="434"/>
      <c r="S165" s="434"/>
      <c r="T165" s="434"/>
      <c r="U165" s="434"/>
      <c r="V165" s="434"/>
      <c r="W165" s="434"/>
      <c r="X165" s="435"/>
      <c r="Y165" s="397" t="str">
        <f>IF(AND(Y110&lt;&gt;"",Y110&gt;=15,B169="✔",I42&lt;&gt;"その他",SUM(F174,F179,F186,F194,F202,F212,F219)&gt;=4),20,"")</f>
        <v/>
      </c>
      <c r="Z165" s="398"/>
      <c r="AA165" s="29" t="s">
        <v>0</v>
      </c>
      <c r="AB165" s="3" t="str">
        <f>Y165</f>
        <v/>
      </c>
    </row>
    <row r="166" spans="1:30" ht="13.5" customHeight="1" x14ac:dyDescent="0.2">
      <c r="B166" s="38"/>
      <c r="C166" s="437" t="s">
        <v>467</v>
      </c>
      <c r="D166" s="437"/>
      <c r="E166" s="437"/>
      <c r="F166" s="437"/>
      <c r="G166" s="437"/>
      <c r="H166" s="437"/>
      <c r="I166" s="437"/>
      <c r="J166" s="437"/>
      <c r="K166" s="437"/>
      <c r="L166" s="437"/>
      <c r="M166" s="437"/>
      <c r="N166" s="437"/>
      <c r="O166" s="437"/>
      <c r="P166" s="437"/>
      <c r="Q166" s="437"/>
      <c r="R166" s="437"/>
      <c r="S166" s="437"/>
      <c r="T166" s="437"/>
      <c r="U166" s="437"/>
      <c r="V166" s="437"/>
      <c r="W166" s="437"/>
      <c r="X166" s="437"/>
      <c r="Y166" s="437"/>
      <c r="Z166" s="437"/>
      <c r="AA166" s="437"/>
    </row>
    <row r="167" spans="1:30" ht="13.5" customHeight="1" x14ac:dyDescent="0.2">
      <c r="B167" s="38"/>
      <c r="C167" s="437"/>
      <c r="D167" s="437"/>
      <c r="E167" s="437"/>
      <c r="F167" s="437"/>
      <c r="G167" s="437"/>
      <c r="H167" s="437"/>
      <c r="I167" s="437"/>
      <c r="J167" s="437"/>
      <c r="K167" s="437"/>
      <c r="L167" s="437"/>
      <c r="M167" s="437"/>
      <c r="N167" s="437"/>
      <c r="O167" s="437"/>
      <c r="P167" s="437"/>
      <c r="Q167" s="437"/>
      <c r="R167" s="437"/>
      <c r="S167" s="437"/>
      <c r="T167" s="437"/>
      <c r="U167" s="437"/>
      <c r="V167" s="437"/>
      <c r="W167" s="437"/>
      <c r="X167" s="437"/>
      <c r="Y167" s="437"/>
      <c r="Z167" s="437"/>
      <c r="AA167" s="437"/>
    </row>
    <row r="168" spans="1:30" ht="7.35" customHeight="1" x14ac:dyDescent="0.2"/>
    <row r="169" spans="1:30" x14ac:dyDescent="0.2">
      <c r="B169" s="63"/>
      <c r="C169" s="1" t="s">
        <v>20</v>
      </c>
      <c r="H169" s="1" t="s">
        <v>191</v>
      </c>
      <c r="AD169" s="3" t="s">
        <v>74</v>
      </c>
    </row>
    <row r="170" spans="1:30" x14ac:dyDescent="0.2">
      <c r="B170" s="22" t="str">
        <f>IF(AND(I42="その他",B169="✔"),"工法が異なります","")</f>
        <v/>
      </c>
      <c r="H170" s="1" t="s">
        <v>190</v>
      </c>
    </row>
    <row r="171" spans="1:30" ht="7.35" customHeight="1" x14ac:dyDescent="0.2"/>
    <row r="172" spans="1:30" ht="13.5" customHeight="1" x14ac:dyDescent="0.2">
      <c r="B172" s="63"/>
      <c r="C172" s="1" t="s">
        <v>58</v>
      </c>
      <c r="H172" s="332" t="s">
        <v>173</v>
      </c>
      <c r="I172" s="332"/>
      <c r="J172" s="332"/>
      <c r="K172" s="332"/>
      <c r="L172" s="332"/>
      <c r="M172" s="332"/>
      <c r="N172" s="332"/>
      <c r="O172" s="332"/>
      <c r="P172" s="332"/>
      <c r="Q172" s="332"/>
      <c r="R172" s="332"/>
      <c r="S172" s="332"/>
      <c r="T172" s="332"/>
      <c r="U172" s="332"/>
      <c r="V172" s="332"/>
      <c r="W172" s="332"/>
      <c r="X172" s="332"/>
      <c r="Y172" s="332"/>
      <c r="Z172" s="332"/>
      <c r="AA172" s="332"/>
      <c r="AC172" s="3">
        <f>IF(AND(B91="",B95="✔",B172="✔"),4,0)</f>
        <v>0</v>
      </c>
    </row>
    <row r="173" spans="1:30" x14ac:dyDescent="0.2">
      <c r="C173" s="1" t="s">
        <v>89</v>
      </c>
      <c r="H173" s="332"/>
      <c r="I173" s="332"/>
      <c r="J173" s="332"/>
      <c r="K173" s="332"/>
      <c r="L173" s="332"/>
      <c r="M173" s="332"/>
      <c r="N173" s="332"/>
      <c r="O173" s="332"/>
      <c r="P173" s="332"/>
      <c r="Q173" s="332"/>
      <c r="R173" s="332"/>
      <c r="S173" s="332"/>
      <c r="T173" s="332"/>
      <c r="U173" s="332"/>
      <c r="V173" s="332"/>
      <c r="W173" s="332"/>
      <c r="X173" s="332"/>
      <c r="Y173" s="332"/>
      <c r="Z173" s="332"/>
      <c r="AA173" s="332"/>
    </row>
    <row r="174" spans="1:30" x14ac:dyDescent="0.2">
      <c r="C174" s="338" t="s">
        <v>159</v>
      </c>
      <c r="D174" s="339"/>
      <c r="E174" s="340"/>
      <c r="F174" s="52" t="str">
        <f>IF(AC172=0,"",AC172)</f>
        <v/>
      </c>
      <c r="H174" s="332"/>
      <c r="I174" s="332"/>
      <c r="J174" s="332"/>
      <c r="K174" s="332"/>
      <c r="L174" s="332"/>
      <c r="M174" s="332"/>
      <c r="N174" s="332"/>
      <c r="O174" s="332"/>
      <c r="P174" s="332"/>
      <c r="Q174" s="332"/>
      <c r="R174" s="332"/>
      <c r="S174" s="332"/>
      <c r="T174" s="332"/>
      <c r="U174" s="332"/>
      <c r="V174" s="332"/>
      <c r="W174" s="332"/>
      <c r="X174" s="332"/>
      <c r="Y174" s="332"/>
      <c r="Z174" s="332"/>
      <c r="AA174" s="332"/>
    </row>
    <row r="175" spans="1:30" x14ac:dyDescent="0.2">
      <c r="C175" s="438" t="s">
        <v>178</v>
      </c>
      <c r="D175" s="438"/>
      <c r="E175" s="438"/>
      <c r="F175" s="438"/>
      <c r="G175" s="438"/>
      <c r="H175" s="438"/>
      <c r="I175" s="438"/>
      <c r="J175" s="438"/>
      <c r="K175" s="438"/>
      <c r="L175" s="438"/>
      <c r="M175" s="438"/>
      <c r="N175" s="438"/>
      <c r="O175" s="438"/>
      <c r="P175" s="438"/>
      <c r="Q175" s="438"/>
      <c r="R175" s="438"/>
      <c r="S175" s="438"/>
      <c r="T175" s="438"/>
      <c r="U175" s="438"/>
      <c r="V175" s="438"/>
      <c r="W175" s="438"/>
      <c r="X175" s="438"/>
      <c r="Y175" s="438"/>
      <c r="Z175" s="438"/>
      <c r="AA175" s="438"/>
    </row>
    <row r="176" spans="1:30" x14ac:dyDescent="0.2">
      <c r="H176" s="38"/>
      <c r="I176" s="38"/>
      <c r="J176" s="38"/>
      <c r="K176" s="38"/>
      <c r="L176" s="38"/>
      <c r="M176" s="38"/>
      <c r="N176" s="38"/>
      <c r="O176" s="38"/>
      <c r="P176" s="38"/>
      <c r="Q176" s="38"/>
      <c r="R176" s="38"/>
      <c r="S176" s="38"/>
      <c r="T176" s="38"/>
      <c r="U176" s="38"/>
      <c r="V176" s="38"/>
      <c r="W176" s="38"/>
      <c r="X176" s="38"/>
      <c r="Y176" s="38"/>
      <c r="Z176" s="38"/>
      <c r="AA176" s="38"/>
    </row>
    <row r="177" spans="2:29" x14ac:dyDescent="0.2">
      <c r="B177" s="63"/>
      <c r="C177" s="1" t="s">
        <v>59</v>
      </c>
      <c r="H177" s="1" t="s">
        <v>175</v>
      </c>
      <c r="AC177" s="3">
        <f>IF(AND(B177="✔",N181&gt;=40,OR(N180="ささら子下見板",N180="押縁下見板",N180="南京下見板")),2,0)</f>
        <v>0</v>
      </c>
    </row>
    <row r="178" spans="2:29" x14ac:dyDescent="0.2">
      <c r="C178" s="1" t="s">
        <v>90</v>
      </c>
      <c r="H178" s="436" t="s">
        <v>62</v>
      </c>
      <c r="I178" s="436"/>
      <c r="J178" s="436"/>
      <c r="K178" s="436"/>
      <c r="L178" s="436"/>
      <c r="M178" s="436"/>
      <c r="N178" s="436"/>
      <c r="O178" s="436"/>
      <c r="P178" s="436" t="s">
        <v>56</v>
      </c>
      <c r="Q178" s="436"/>
      <c r="R178" s="436"/>
      <c r="S178" s="436"/>
      <c r="T178" s="436"/>
      <c r="U178" s="436"/>
      <c r="V178" s="436"/>
      <c r="W178" s="436"/>
      <c r="X178" s="436"/>
      <c r="Y178" s="436"/>
      <c r="Z178" s="436"/>
      <c r="AA178" s="436"/>
    </row>
    <row r="179" spans="2:29" x14ac:dyDescent="0.2">
      <c r="C179" s="333" t="s">
        <v>159</v>
      </c>
      <c r="D179" s="334"/>
      <c r="E179" s="335"/>
      <c r="F179" s="52" t="str">
        <f>IF(AC177=0,"",AC177)</f>
        <v/>
      </c>
      <c r="H179" s="436" t="s">
        <v>63</v>
      </c>
      <c r="I179" s="436"/>
      <c r="J179" s="436"/>
      <c r="K179" s="436"/>
      <c r="L179" s="436"/>
      <c r="M179" s="436"/>
      <c r="N179" s="436"/>
      <c r="O179" s="436"/>
      <c r="P179" s="436" t="s">
        <v>57</v>
      </c>
      <c r="Q179" s="436"/>
      <c r="R179" s="436"/>
      <c r="S179" s="436"/>
      <c r="T179" s="436"/>
      <c r="U179" s="436"/>
      <c r="V179" s="436"/>
      <c r="W179" s="436"/>
      <c r="X179" s="436"/>
      <c r="Y179" s="436"/>
      <c r="Z179" s="436"/>
      <c r="AA179" s="436"/>
    </row>
    <row r="180" spans="2:29" x14ac:dyDescent="0.2">
      <c r="H180" s="1" t="s">
        <v>103</v>
      </c>
      <c r="N180" s="296"/>
      <c r="O180" s="297"/>
      <c r="P180" s="297"/>
      <c r="Q180" s="297"/>
      <c r="R180" s="297"/>
      <c r="S180" s="298"/>
      <c r="AB180" s="4" t="str">
        <f>IF(AND(B177="✔",N180=""),"←リストから選択してください（ささら子下見板、押縁下見板、南京下見板）","")</f>
        <v/>
      </c>
    </row>
    <row r="181" spans="2:29" x14ac:dyDescent="0.2">
      <c r="H181" s="13" t="s">
        <v>104</v>
      </c>
      <c r="N181" s="440"/>
      <c r="O181" s="406"/>
      <c r="P181" s="441"/>
      <c r="Q181" s="1" t="s">
        <v>88</v>
      </c>
      <c r="AB181" s="4" t="str">
        <f>IF(AND(B177="✔",N181=""),"←施工面積を入力してください。","")</f>
        <v/>
      </c>
    </row>
    <row r="182" spans="2:29" x14ac:dyDescent="0.2">
      <c r="C182" s="439" t="s">
        <v>179</v>
      </c>
      <c r="D182" s="439"/>
      <c r="E182" s="439"/>
      <c r="F182" s="439"/>
      <c r="G182" s="439"/>
      <c r="H182" s="439"/>
      <c r="I182" s="439"/>
      <c r="J182" s="439"/>
      <c r="K182" s="439"/>
      <c r="L182" s="439"/>
      <c r="M182" s="439"/>
      <c r="N182" s="439"/>
      <c r="O182" s="439"/>
      <c r="P182" s="439"/>
      <c r="Q182" s="439"/>
      <c r="R182" s="439"/>
      <c r="S182" s="439"/>
      <c r="T182" s="439"/>
      <c r="U182" s="439"/>
      <c r="V182" s="439"/>
      <c r="W182" s="439"/>
      <c r="X182" s="439"/>
      <c r="Y182" s="439"/>
      <c r="Z182" s="439"/>
      <c r="AA182" s="439"/>
    </row>
    <row r="184" spans="2:29" x14ac:dyDescent="0.2">
      <c r="B184" s="63"/>
      <c r="C184" s="1" t="s">
        <v>60</v>
      </c>
      <c r="H184" s="56" t="s">
        <v>186</v>
      </c>
      <c r="AC184" s="3">
        <f>IF(AND(B184="✔",N188&gt;=40),2,IF(AND(B184="✔",N188+N189&gt;=40),1,0))</f>
        <v>0</v>
      </c>
    </row>
    <row r="185" spans="2:29" x14ac:dyDescent="0.2">
      <c r="C185" s="1" t="s">
        <v>156</v>
      </c>
      <c r="H185" s="56" t="s">
        <v>187</v>
      </c>
    </row>
    <row r="186" spans="2:29" x14ac:dyDescent="0.2">
      <c r="C186" s="338" t="s">
        <v>159</v>
      </c>
      <c r="D186" s="339"/>
      <c r="E186" s="340"/>
      <c r="F186" s="52" t="str">
        <f>IF(AC184=0,"",AC184)</f>
        <v/>
      </c>
      <c r="H186" s="1" t="s">
        <v>188</v>
      </c>
    </row>
    <row r="187" spans="2:29" x14ac:dyDescent="0.2">
      <c r="H187" s="23" t="s">
        <v>180</v>
      </c>
      <c r="AB187" s="22" t="str">
        <f>IF(AND(N188&gt;0,R188=""),"←こて塗り仕上げの材料を選択してください。",IF(AND(R188="その他のこて塗り",V188=""),"←こて塗りの材料を記載してください。",""))</f>
        <v/>
      </c>
    </row>
    <row r="188" spans="2:29" x14ac:dyDescent="0.2">
      <c r="B188" s="13" t="s">
        <v>177</v>
      </c>
      <c r="N188" s="296"/>
      <c r="O188" s="297"/>
      <c r="P188" s="298"/>
      <c r="Q188" s="1" t="s">
        <v>158</v>
      </c>
      <c r="R188" s="459" t="s">
        <v>421</v>
      </c>
      <c r="S188" s="459"/>
      <c r="T188" s="459"/>
      <c r="U188" s="459"/>
      <c r="V188" s="453"/>
      <c r="W188" s="454"/>
      <c r="X188" s="454"/>
      <c r="Y188" s="454"/>
      <c r="Z188" s="454"/>
      <c r="AB188" s="4" t="str">
        <f>IF(AND(B184="✔",N188=""),"←こて塗り（珪藻土及びじゅらく以外）の面積を入力してください。","")</f>
        <v/>
      </c>
      <c r="AC188" s="22"/>
    </row>
    <row r="189" spans="2:29" x14ac:dyDescent="0.2">
      <c r="B189" s="13" t="s">
        <v>157</v>
      </c>
      <c r="N189" s="296"/>
      <c r="O189" s="297"/>
      <c r="P189" s="298"/>
      <c r="Q189" s="1" t="s">
        <v>158</v>
      </c>
      <c r="R189" s="459" t="s">
        <v>421</v>
      </c>
      <c r="S189" s="459"/>
      <c r="T189" s="459"/>
      <c r="U189" s="459"/>
      <c r="V189" s="453"/>
      <c r="W189" s="454"/>
      <c r="X189" s="454"/>
      <c r="Y189" s="454"/>
      <c r="Z189" s="454"/>
      <c r="AB189" s="4" t="str">
        <f>IF(AND(B184="✔",N189=""),"←こて塗り（珪藻土及びじゅらく）の面積を入力してください。","")</f>
        <v/>
      </c>
      <c r="AC189" s="22"/>
    </row>
    <row r="190" spans="2:29" x14ac:dyDescent="0.2">
      <c r="C190" s="43" t="s">
        <v>181</v>
      </c>
      <c r="AB190" s="22" t="str">
        <f>IF(AND(N189&gt;0,R189=""),"こて塗り仕上げの材料を選択してください。",IF(AND(R189="その他のこて塗り",V189=""),"←こて塗りの材料を記載してください。",""))</f>
        <v/>
      </c>
    </row>
    <row r="192" spans="2:29" x14ac:dyDescent="0.2">
      <c r="B192" s="63"/>
      <c r="C192" s="1" t="s">
        <v>85</v>
      </c>
      <c r="H192" s="332" t="s">
        <v>86</v>
      </c>
      <c r="I192" s="332"/>
      <c r="J192" s="332"/>
      <c r="K192" s="332"/>
      <c r="L192" s="332"/>
      <c r="M192" s="332"/>
      <c r="N192" s="332"/>
      <c r="O192" s="332"/>
      <c r="P192" s="332"/>
      <c r="Q192" s="332"/>
      <c r="R192" s="332"/>
      <c r="S192" s="332"/>
      <c r="T192" s="332"/>
      <c r="U192" s="332"/>
      <c r="V192" s="332"/>
      <c r="W192" s="332"/>
      <c r="X192" s="332"/>
      <c r="Y192" s="332"/>
      <c r="Z192" s="332"/>
      <c r="AA192" s="332"/>
      <c r="AC192" s="3">
        <f>IF(AND(B192="✔",OR(N195="和瓦",N195="平板瓦",N195="S瓦")),2,0)</f>
        <v>0</v>
      </c>
    </row>
    <row r="193" spans="2:29" x14ac:dyDescent="0.2">
      <c r="C193" s="1" t="s">
        <v>90</v>
      </c>
      <c r="H193" s="332"/>
      <c r="I193" s="332"/>
      <c r="J193" s="332"/>
      <c r="K193" s="332"/>
      <c r="L193" s="332"/>
      <c r="M193" s="332"/>
      <c r="N193" s="332"/>
      <c r="O193" s="332"/>
      <c r="P193" s="332"/>
      <c r="Q193" s="332"/>
      <c r="R193" s="332"/>
      <c r="S193" s="332"/>
      <c r="T193" s="332"/>
      <c r="U193" s="332"/>
      <c r="V193" s="332"/>
      <c r="W193" s="332"/>
      <c r="X193" s="332"/>
      <c r="Y193" s="332"/>
      <c r="Z193" s="332"/>
      <c r="AA193" s="332"/>
    </row>
    <row r="194" spans="2:29" x14ac:dyDescent="0.2">
      <c r="C194" s="338" t="s">
        <v>159</v>
      </c>
      <c r="D194" s="339"/>
      <c r="E194" s="340"/>
      <c r="F194" s="52" t="str">
        <f>IF(AC192=0,"",AC192)</f>
        <v/>
      </c>
      <c r="H194" s="22" t="s">
        <v>92</v>
      </c>
      <c r="I194" s="38"/>
      <c r="J194" s="38"/>
      <c r="K194" s="38"/>
      <c r="L194" s="38"/>
      <c r="M194" s="38"/>
      <c r="N194" s="38"/>
      <c r="O194" s="38"/>
      <c r="P194" s="38"/>
      <c r="Q194" s="38"/>
      <c r="R194" s="38"/>
      <c r="S194" s="38"/>
      <c r="T194" s="38"/>
      <c r="U194" s="38"/>
      <c r="V194" s="38"/>
      <c r="W194" s="38"/>
      <c r="X194" s="38"/>
      <c r="Y194" s="38"/>
      <c r="Z194" s="38"/>
      <c r="AA194" s="38"/>
    </row>
    <row r="195" spans="2:29" x14ac:dyDescent="0.2">
      <c r="I195" s="454" t="s">
        <v>97</v>
      </c>
      <c r="J195" s="454"/>
      <c r="K195" s="454"/>
      <c r="L195" s="454"/>
      <c r="M195" s="38"/>
      <c r="N195" s="293" t="s">
        <v>421</v>
      </c>
      <c r="O195" s="294"/>
      <c r="P195" s="295"/>
      <c r="Q195" s="38"/>
      <c r="R195" s="38"/>
      <c r="S195" s="38"/>
      <c r="T195" s="38"/>
      <c r="U195" s="38"/>
      <c r="V195" s="38"/>
      <c r="W195" s="38"/>
      <c r="X195" s="38"/>
      <c r="Y195" s="38"/>
      <c r="Z195" s="38"/>
      <c r="AA195" s="38"/>
      <c r="AB195" s="4" t="str">
        <f>IF(AND(B192="✔",N195=""),"←リストから選択してください（和瓦、平板瓦、S瓦）","")</f>
        <v/>
      </c>
    </row>
    <row r="196" spans="2:29" x14ac:dyDescent="0.2">
      <c r="C196" s="437" t="s">
        <v>182</v>
      </c>
      <c r="D196" s="437"/>
      <c r="E196" s="437"/>
      <c r="F196" s="437"/>
      <c r="G196" s="437"/>
      <c r="H196" s="437"/>
      <c r="I196" s="437"/>
      <c r="J196" s="437"/>
      <c r="K196" s="437"/>
      <c r="L196" s="437"/>
      <c r="M196" s="437"/>
      <c r="N196" s="437"/>
      <c r="O196" s="437"/>
      <c r="P196" s="437"/>
      <c r="Q196" s="437"/>
      <c r="R196" s="437"/>
      <c r="S196" s="437"/>
      <c r="T196" s="437"/>
      <c r="U196" s="437"/>
      <c r="V196" s="437"/>
      <c r="W196" s="437"/>
      <c r="X196" s="437"/>
      <c r="Y196" s="437"/>
      <c r="Z196" s="437"/>
      <c r="AA196" s="437"/>
    </row>
    <row r="197" spans="2:29" x14ac:dyDescent="0.2">
      <c r="C197" s="437"/>
      <c r="D197" s="437"/>
      <c r="E197" s="437"/>
      <c r="F197" s="437"/>
      <c r="G197" s="437"/>
      <c r="H197" s="437"/>
      <c r="I197" s="437"/>
      <c r="J197" s="437"/>
      <c r="K197" s="437"/>
      <c r="L197" s="437"/>
      <c r="M197" s="437"/>
      <c r="N197" s="437"/>
      <c r="O197" s="437"/>
      <c r="P197" s="437"/>
      <c r="Q197" s="437"/>
      <c r="R197" s="437"/>
      <c r="S197" s="437"/>
      <c r="T197" s="437"/>
      <c r="U197" s="437"/>
      <c r="V197" s="437"/>
      <c r="W197" s="437"/>
      <c r="X197" s="437"/>
      <c r="Y197" s="437"/>
      <c r="Z197" s="437"/>
      <c r="AA197" s="437"/>
    </row>
    <row r="198" spans="2:29" x14ac:dyDescent="0.2">
      <c r="C198" s="437"/>
      <c r="D198" s="437"/>
      <c r="E198" s="437"/>
      <c r="F198" s="437"/>
      <c r="G198" s="437"/>
      <c r="H198" s="437"/>
      <c r="I198" s="437"/>
      <c r="J198" s="437"/>
      <c r="K198" s="437"/>
      <c r="L198" s="437"/>
      <c r="M198" s="437"/>
      <c r="N198" s="437"/>
      <c r="O198" s="437"/>
      <c r="P198" s="437"/>
      <c r="Q198" s="437"/>
      <c r="R198" s="437"/>
      <c r="S198" s="437"/>
      <c r="T198" s="437"/>
      <c r="U198" s="437"/>
      <c r="V198" s="437"/>
      <c r="W198" s="437"/>
      <c r="X198" s="437"/>
      <c r="Y198" s="437"/>
      <c r="Z198" s="437"/>
      <c r="AA198" s="437"/>
    </row>
    <row r="200" spans="2:29" x14ac:dyDescent="0.2">
      <c r="B200" s="63"/>
      <c r="C200" s="1" t="s">
        <v>61</v>
      </c>
      <c r="H200" s="332" t="s">
        <v>176</v>
      </c>
      <c r="I200" s="332"/>
      <c r="J200" s="332"/>
      <c r="K200" s="332"/>
      <c r="L200" s="332"/>
      <c r="M200" s="332"/>
      <c r="N200" s="332"/>
      <c r="O200" s="332"/>
      <c r="P200" s="332"/>
      <c r="Q200" s="332"/>
      <c r="R200" s="332"/>
      <c r="S200" s="332"/>
      <c r="T200" s="332"/>
      <c r="U200" s="332"/>
      <c r="V200" s="332"/>
      <c r="W200" s="332"/>
      <c r="X200" s="332"/>
      <c r="Y200" s="332"/>
      <c r="Z200" s="332"/>
      <c r="AA200" s="332"/>
      <c r="AC200" s="3">
        <f>IF(AND(B200="✔",N205&gt;=10),2,IF(AND(B200="✔",N205&gt;=5),1,0))</f>
        <v>0</v>
      </c>
    </row>
    <row r="201" spans="2:29" x14ac:dyDescent="0.2">
      <c r="C201" s="1" t="s">
        <v>91</v>
      </c>
      <c r="H201" s="332"/>
      <c r="I201" s="332"/>
      <c r="J201" s="332"/>
      <c r="K201" s="332"/>
      <c r="L201" s="332"/>
      <c r="M201" s="332"/>
      <c r="N201" s="332"/>
      <c r="O201" s="332"/>
      <c r="P201" s="332"/>
      <c r="Q201" s="332"/>
      <c r="R201" s="332"/>
      <c r="S201" s="332"/>
      <c r="T201" s="332"/>
      <c r="U201" s="332"/>
      <c r="V201" s="332"/>
      <c r="W201" s="332"/>
      <c r="X201" s="332"/>
      <c r="Y201" s="332"/>
      <c r="Z201" s="332"/>
      <c r="AA201" s="332"/>
    </row>
    <row r="202" spans="2:29" x14ac:dyDescent="0.2">
      <c r="C202" s="338" t="s">
        <v>159</v>
      </c>
      <c r="D202" s="339"/>
      <c r="E202" s="340"/>
      <c r="F202" s="52" t="str">
        <f>IF(AC200=0,"",AC200)</f>
        <v/>
      </c>
      <c r="H202" s="332"/>
      <c r="I202" s="332"/>
      <c r="J202" s="332"/>
      <c r="K202" s="332"/>
      <c r="L202" s="332"/>
      <c r="M202" s="332"/>
      <c r="N202" s="332"/>
      <c r="O202" s="332"/>
      <c r="P202" s="332"/>
      <c r="Q202" s="332"/>
      <c r="R202" s="332"/>
      <c r="S202" s="332"/>
      <c r="T202" s="332"/>
      <c r="U202" s="332"/>
      <c r="V202" s="332"/>
      <c r="W202" s="332"/>
      <c r="X202" s="332"/>
      <c r="Y202" s="332"/>
      <c r="Z202" s="332"/>
      <c r="AA202" s="332"/>
    </row>
    <row r="203" spans="2:29" ht="13.5" customHeight="1" x14ac:dyDescent="0.2">
      <c r="H203" s="436"/>
      <c r="I203" s="436"/>
      <c r="J203" s="436"/>
      <c r="K203" s="436"/>
      <c r="L203" s="436"/>
      <c r="M203" s="436"/>
      <c r="N203" s="436"/>
      <c r="O203" s="436"/>
      <c r="P203" s="332"/>
      <c r="Q203" s="332"/>
      <c r="R203" s="332"/>
      <c r="S203" s="332"/>
      <c r="T203" s="332"/>
      <c r="U203" s="332"/>
      <c r="V203" s="332"/>
      <c r="W203" s="332"/>
      <c r="X203" s="332"/>
      <c r="Y203" s="332"/>
      <c r="Z203" s="332"/>
      <c r="AA203" s="332"/>
    </row>
    <row r="204" spans="2:29" x14ac:dyDescent="0.2">
      <c r="H204" s="436"/>
      <c r="I204" s="436"/>
      <c r="J204" s="436"/>
      <c r="K204" s="436"/>
      <c r="L204" s="436"/>
      <c r="M204" s="436"/>
      <c r="N204" s="436"/>
      <c r="O204" s="436"/>
      <c r="P204" s="436"/>
      <c r="Q204" s="436"/>
      <c r="R204" s="436"/>
      <c r="S204" s="436"/>
      <c r="T204" s="436"/>
      <c r="U204" s="436"/>
      <c r="V204" s="436"/>
      <c r="W204" s="436"/>
      <c r="X204" s="436"/>
      <c r="Y204" s="436"/>
      <c r="Z204" s="436"/>
      <c r="AA204" s="436"/>
    </row>
    <row r="205" spans="2:29" x14ac:dyDescent="0.2">
      <c r="G205" s="1" t="s">
        <v>98</v>
      </c>
      <c r="N205" s="296"/>
      <c r="O205" s="297"/>
      <c r="P205" s="298"/>
      <c r="Q205" s="1" t="s">
        <v>87</v>
      </c>
      <c r="AB205" s="4" t="str">
        <f>IF(AND(B200="✔",N205=""),"←見付面積を入力してください。","")</f>
        <v/>
      </c>
    </row>
    <row r="206" spans="2:29" x14ac:dyDescent="0.2">
      <c r="C206" s="437" t="s">
        <v>183</v>
      </c>
      <c r="D206" s="437"/>
      <c r="E206" s="437"/>
      <c r="F206" s="437"/>
      <c r="G206" s="437"/>
      <c r="H206" s="437"/>
      <c r="I206" s="437"/>
      <c r="J206" s="437"/>
      <c r="K206" s="437"/>
      <c r="L206" s="437"/>
      <c r="M206" s="437"/>
      <c r="N206" s="437"/>
      <c r="O206" s="437"/>
      <c r="P206" s="437"/>
      <c r="Q206" s="437"/>
      <c r="R206" s="437"/>
      <c r="S206" s="437"/>
      <c r="T206" s="437"/>
      <c r="U206" s="437"/>
      <c r="V206" s="437"/>
      <c r="W206" s="437"/>
      <c r="X206" s="437"/>
      <c r="Y206" s="437"/>
      <c r="Z206" s="437"/>
      <c r="AA206" s="437"/>
    </row>
    <row r="207" spans="2:29" x14ac:dyDescent="0.2">
      <c r="C207" s="437"/>
      <c r="D207" s="437"/>
      <c r="E207" s="437"/>
      <c r="F207" s="437"/>
      <c r="G207" s="437"/>
      <c r="H207" s="437"/>
      <c r="I207" s="437"/>
      <c r="J207" s="437"/>
      <c r="K207" s="437"/>
      <c r="L207" s="437"/>
      <c r="M207" s="437"/>
      <c r="N207" s="437"/>
      <c r="O207" s="437"/>
      <c r="P207" s="437"/>
      <c r="Q207" s="437"/>
      <c r="R207" s="437"/>
      <c r="S207" s="437"/>
      <c r="T207" s="437"/>
      <c r="U207" s="437"/>
      <c r="V207" s="437"/>
      <c r="W207" s="437"/>
      <c r="X207" s="437"/>
      <c r="Y207" s="437"/>
      <c r="Z207" s="437"/>
      <c r="AA207" s="437"/>
    </row>
    <row r="208" spans="2:29" x14ac:dyDescent="0.2">
      <c r="C208" s="437"/>
      <c r="D208" s="437"/>
      <c r="E208" s="437"/>
      <c r="F208" s="437"/>
      <c r="G208" s="437"/>
      <c r="H208" s="437"/>
      <c r="I208" s="437"/>
      <c r="J208" s="437"/>
      <c r="K208" s="437"/>
      <c r="L208" s="437"/>
      <c r="M208" s="437"/>
      <c r="N208" s="437"/>
      <c r="O208" s="437"/>
      <c r="P208" s="437"/>
      <c r="Q208" s="437"/>
      <c r="R208" s="437"/>
      <c r="S208" s="437"/>
      <c r="T208" s="437"/>
      <c r="U208" s="437"/>
      <c r="V208" s="437"/>
      <c r="W208" s="437"/>
      <c r="X208" s="437"/>
      <c r="Y208" s="437"/>
      <c r="Z208" s="437"/>
      <c r="AA208" s="437"/>
    </row>
    <row r="209" spans="2:29" x14ac:dyDescent="0.2">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row>
    <row r="210" spans="2:29" x14ac:dyDescent="0.2">
      <c r="B210" s="63"/>
      <c r="C210" s="1" t="s">
        <v>99</v>
      </c>
      <c r="H210" s="332" t="s">
        <v>174</v>
      </c>
      <c r="I210" s="332"/>
      <c r="J210" s="332"/>
      <c r="K210" s="332"/>
      <c r="L210" s="332"/>
      <c r="M210" s="332"/>
      <c r="N210" s="332"/>
      <c r="O210" s="332"/>
      <c r="P210" s="332"/>
      <c r="Q210" s="332"/>
      <c r="R210" s="332"/>
      <c r="S210" s="332"/>
      <c r="T210" s="332"/>
      <c r="U210" s="332"/>
      <c r="V210" s="332"/>
      <c r="W210" s="332"/>
      <c r="X210" s="332"/>
      <c r="Y210" s="332"/>
      <c r="Z210" s="332"/>
      <c r="AA210" s="332"/>
      <c r="AC210" s="3">
        <f>IF(AND(B210="✔",N212&gt;=6),1,0)</f>
        <v>0</v>
      </c>
    </row>
    <row r="211" spans="2:29" x14ac:dyDescent="0.2">
      <c r="C211" s="1" t="s">
        <v>100</v>
      </c>
      <c r="H211" s="332"/>
      <c r="I211" s="332"/>
      <c r="J211" s="332"/>
      <c r="K211" s="332"/>
      <c r="L211" s="332"/>
      <c r="M211" s="332"/>
      <c r="N211" s="332"/>
      <c r="O211" s="332"/>
      <c r="P211" s="332"/>
      <c r="Q211" s="332"/>
      <c r="R211" s="332"/>
      <c r="S211" s="332"/>
      <c r="T211" s="332"/>
      <c r="U211" s="332"/>
      <c r="V211" s="332"/>
      <c r="W211" s="332"/>
      <c r="X211" s="332"/>
      <c r="Y211" s="332"/>
      <c r="Z211" s="332"/>
      <c r="AA211" s="332"/>
    </row>
    <row r="212" spans="2:29" x14ac:dyDescent="0.2">
      <c r="C212" s="338" t="s">
        <v>159</v>
      </c>
      <c r="D212" s="339"/>
      <c r="E212" s="340"/>
      <c r="F212" s="52" t="str">
        <f>IF(AC210=0,"",AC210)</f>
        <v/>
      </c>
      <c r="I212" s="1" t="s">
        <v>101</v>
      </c>
      <c r="N212" s="296"/>
      <c r="O212" s="297"/>
      <c r="P212" s="298"/>
      <c r="Q212" s="1" t="s">
        <v>102</v>
      </c>
      <c r="AB212" s="4" t="str">
        <f>IF(AND(B210="✔",N212=""),"←畳の数量を入力してください。","")</f>
        <v/>
      </c>
    </row>
    <row r="213" spans="2:29" x14ac:dyDescent="0.2">
      <c r="C213" s="437" t="s">
        <v>184</v>
      </c>
      <c r="D213" s="437"/>
      <c r="E213" s="437"/>
      <c r="F213" s="437"/>
      <c r="G213" s="437"/>
      <c r="H213" s="437"/>
      <c r="I213" s="437"/>
      <c r="J213" s="437"/>
      <c r="K213" s="437"/>
      <c r="L213" s="437"/>
      <c r="M213" s="437"/>
      <c r="N213" s="437"/>
      <c r="O213" s="437"/>
      <c r="P213" s="437"/>
      <c r="Q213" s="437"/>
      <c r="R213" s="437"/>
      <c r="S213" s="437"/>
      <c r="T213" s="437"/>
      <c r="U213" s="437"/>
      <c r="V213" s="437"/>
      <c r="W213" s="437"/>
      <c r="X213" s="437"/>
      <c r="Y213" s="437"/>
      <c r="Z213" s="437"/>
      <c r="AA213" s="437"/>
    </row>
    <row r="214" spans="2:29" x14ac:dyDescent="0.2">
      <c r="C214" s="437"/>
      <c r="D214" s="437"/>
      <c r="E214" s="437"/>
      <c r="F214" s="437"/>
      <c r="G214" s="437"/>
      <c r="H214" s="437"/>
      <c r="I214" s="437"/>
      <c r="J214" s="437"/>
      <c r="K214" s="437"/>
      <c r="L214" s="437"/>
      <c r="M214" s="437"/>
      <c r="N214" s="437"/>
      <c r="O214" s="437"/>
      <c r="P214" s="437"/>
      <c r="Q214" s="437"/>
      <c r="R214" s="437"/>
      <c r="S214" s="437"/>
      <c r="T214" s="437"/>
      <c r="U214" s="437"/>
      <c r="V214" s="437"/>
      <c r="W214" s="437"/>
      <c r="X214" s="437"/>
      <c r="Y214" s="437"/>
      <c r="Z214" s="437"/>
      <c r="AA214" s="437"/>
    </row>
    <row r="215" spans="2:29" x14ac:dyDescent="0.2">
      <c r="C215" s="437"/>
      <c r="D215" s="437"/>
      <c r="E215" s="437"/>
      <c r="F215" s="437"/>
      <c r="G215" s="437"/>
      <c r="H215" s="437"/>
      <c r="I215" s="437"/>
      <c r="J215" s="437"/>
      <c r="K215" s="437"/>
      <c r="L215" s="437"/>
      <c r="M215" s="437"/>
      <c r="N215" s="437"/>
      <c r="O215" s="437"/>
      <c r="P215" s="437"/>
      <c r="Q215" s="437"/>
      <c r="R215" s="437"/>
      <c r="S215" s="437"/>
      <c r="T215" s="437"/>
      <c r="U215" s="437"/>
      <c r="V215" s="437"/>
      <c r="W215" s="437"/>
      <c r="X215" s="437"/>
      <c r="Y215" s="437"/>
      <c r="Z215" s="437"/>
      <c r="AA215" s="437"/>
    </row>
    <row r="216" spans="2:29" ht="6" customHeight="1" x14ac:dyDescent="0.2"/>
    <row r="217" spans="2:29" ht="13.5" customHeight="1" x14ac:dyDescent="0.2">
      <c r="B217" s="63"/>
      <c r="C217" s="451" t="s">
        <v>171</v>
      </c>
      <c r="D217" s="452"/>
      <c r="E217" s="452"/>
      <c r="F217" s="452"/>
      <c r="G217" s="452"/>
      <c r="H217" s="458" t="s">
        <v>450</v>
      </c>
      <c r="I217" s="458"/>
      <c r="J217" s="458"/>
      <c r="K217" s="458"/>
      <c r="L217" s="458"/>
      <c r="M217" s="458"/>
      <c r="N217" s="458"/>
      <c r="O217" s="458"/>
      <c r="P217" s="458"/>
      <c r="Q217" s="458"/>
      <c r="R217" s="458"/>
      <c r="S217" s="458"/>
      <c r="T217" s="458"/>
      <c r="U217" s="458"/>
      <c r="V217" s="458"/>
      <c r="W217" s="458"/>
      <c r="X217" s="458"/>
      <c r="Y217" s="458"/>
      <c r="Z217" s="458"/>
      <c r="AA217" s="458"/>
      <c r="AC217" s="3">
        <f>IF(AND(B217="✔",N223&gt;=20),2,IF(AND(B217="✔",N223&gt;=10),1,0))</f>
        <v>0</v>
      </c>
    </row>
    <row r="218" spans="2:29" ht="13.5" customHeight="1" x14ac:dyDescent="0.2">
      <c r="C218" s="1" t="s">
        <v>91</v>
      </c>
      <c r="H218" s="458"/>
      <c r="I218" s="458"/>
      <c r="J218" s="458"/>
      <c r="K218" s="458"/>
      <c r="L218" s="458"/>
      <c r="M218" s="458"/>
      <c r="N218" s="458"/>
      <c r="O218" s="458"/>
      <c r="P218" s="458"/>
      <c r="Q218" s="458"/>
      <c r="R218" s="458"/>
      <c r="S218" s="458"/>
      <c r="T218" s="458"/>
      <c r="U218" s="458"/>
      <c r="V218" s="458"/>
      <c r="W218" s="458"/>
      <c r="X218" s="458"/>
      <c r="Y218" s="458"/>
      <c r="Z218" s="458"/>
      <c r="AA218" s="458"/>
    </row>
    <row r="219" spans="2:29" x14ac:dyDescent="0.2">
      <c r="C219" s="338" t="s">
        <v>159</v>
      </c>
      <c r="D219" s="339"/>
      <c r="E219" s="340"/>
      <c r="F219" s="52" t="str">
        <f>IF(AC217=0,"",AC217)</f>
        <v/>
      </c>
      <c r="H219" s="458"/>
      <c r="I219" s="458"/>
      <c r="J219" s="458"/>
      <c r="K219" s="458"/>
      <c r="L219" s="458"/>
      <c r="M219" s="458"/>
      <c r="N219" s="458"/>
      <c r="O219" s="458"/>
      <c r="P219" s="458"/>
      <c r="Q219" s="458"/>
      <c r="R219" s="458"/>
      <c r="S219" s="458"/>
      <c r="T219" s="458"/>
      <c r="U219" s="458"/>
      <c r="V219" s="458"/>
      <c r="W219" s="458"/>
      <c r="X219" s="458"/>
      <c r="Y219" s="458"/>
      <c r="Z219" s="458"/>
      <c r="AA219" s="458"/>
    </row>
    <row r="220" spans="2:29" x14ac:dyDescent="0.2">
      <c r="D220" s="38"/>
      <c r="E220" s="38"/>
      <c r="F220" s="38"/>
      <c r="H220" s="458"/>
      <c r="I220" s="458"/>
      <c r="J220" s="458"/>
      <c r="K220" s="458"/>
      <c r="L220" s="458"/>
      <c r="M220" s="458"/>
      <c r="N220" s="458"/>
      <c r="O220" s="458"/>
      <c r="P220" s="458"/>
      <c r="Q220" s="458"/>
      <c r="R220" s="458"/>
      <c r="S220" s="458"/>
      <c r="T220" s="458"/>
      <c r="U220" s="458"/>
      <c r="V220" s="458"/>
      <c r="W220" s="458"/>
      <c r="X220" s="458"/>
      <c r="Y220" s="458"/>
      <c r="Z220" s="458"/>
      <c r="AA220" s="458"/>
    </row>
    <row r="221" spans="2:29" ht="13.5" customHeight="1" x14ac:dyDescent="0.2">
      <c r="H221" s="458"/>
      <c r="I221" s="458"/>
      <c r="J221" s="458"/>
      <c r="K221" s="458"/>
      <c r="L221" s="458"/>
      <c r="M221" s="458"/>
      <c r="N221" s="458"/>
      <c r="O221" s="458"/>
      <c r="P221" s="458"/>
      <c r="Q221" s="458"/>
      <c r="R221" s="458"/>
      <c r="S221" s="458"/>
      <c r="T221" s="458"/>
      <c r="U221" s="458"/>
      <c r="V221" s="458"/>
      <c r="W221" s="458"/>
      <c r="X221" s="458"/>
      <c r="Y221" s="458"/>
      <c r="Z221" s="458"/>
      <c r="AA221" s="458"/>
    </row>
    <row r="222" spans="2:29" x14ac:dyDescent="0.2">
      <c r="C222" s="332" t="s">
        <v>170</v>
      </c>
      <c r="D222" s="332"/>
      <c r="E222" s="332"/>
      <c r="F222" s="332"/>
      <c r="G222" s="332"/>
      <c r="H222" s="332"/>
      <c r="I222" s="332"/>
      <c r="J222" s="332"/>
      <c r="K222" s="332"/>
      <c r="L222" s="332"/>
    </row>
    <row r="223" spans="2:29" x14ac:dyDescent="0.2">
      <c r="C223" s="332"/>
      <c r="D223" s="332"/>
      <c r="E223" s="332"/>
      <c r="F223" s="332"/>
      <c r="G223" s="332"/>
      <c r="H223" s="332"/>
      <c r="I223" s="332"/>
      <c r="J223" s="332"/>
      <c r="K223" s="332"/>
      <c r="L223" s="332"/>
      <c r="N223" s="296"/>
      <c r="O223" s="297"/>
      <c r="P223" s="298"/>
      <c r="Q223" s="1" t="s">
        <v>87</v>
      </c>
      <c r="AB223" s="4" t="str">
        <f>IF(AND(B217="✔",N223=""),"←小屋組又は床組みの県産材構造現し見上げ面積を入力してください。","")</f>
        <v/>
      </c>
    </row>
    <row r="224" spans="2:29" ht="42" customHeight="1" x14ac:dyDescent="0.2">
      <c r="C224" s="437" t="s">
        <v>449</v>
      </c>
      <c r="D224" s="437"/>
      <c r="E224" s="437"/>
      <c r="F224" s="437"/>
      <c r="G224" s="437"/>
      <c r="H224" s="437"/>
      <c r="I224" s="437"/>
      <c r="J224" s="437"/>
      <c r="K224" s="437"/>
      <c r="L224" s="437"/>
      <c r="M224" s="437"/>
      <c r="N224" s="437"/>
      <c r="O224" s="437"/>
      <c r="P224" s="437"/>
      <c r="Q224" s="437"/>
      <c r="R224" s="437"/>
      <c r="S224" s="437"/>
      <c r="T224" s="437"/>
      <c r="U224" s="437"/>
      <c r="V224" s="437"/>
      <c r="W224" s="437"/>
      <c r="X224" s="437"/>
      <c r="Y224" s="437"/>
      <c r="Z224" s="437"/>
      <c r="AA224" s="437"/>
    </row>
    <row r="225" spans="1:28" x14ac:dyDescent="0.2">
      <c r="B225" s="456" t="s">
        <v>160</v>
      </c>
      <c r="C225" s="456"/>
      <c r="D225" s="456"/>
      <c r="E225" s="456"/>
      <c r="F225" s="53" t="str">
        <f>IF(SUM(F174,F179,F186,F194,F202,F212,F219)=0,"",SUM(F174,F179,F186,F194,F202,F212,F219))</f>
        <v/>
      </c>
      <c r="G225" s="49"/>
      <c r="H225" s="49"/>
      <c r="I225" s="49"/>
      <c r="J225" s="49"/>
      <c r="K225" s="49"/>
      <c r="L225" s="49"/>
      <c r="M225" s="49"/>
      <c r="N225" s="49"/>
      <c r="O225" s="49"/>
      <c r="P225" s="49"/>
      <c r="Q225" s="49"/>
      <c r="R225" s="49"/>
      <c r="S225" s="49"/>
      <c r="T225" s="49"/>
      <c r="U225" s="49"/>
      <c r="V225" s="49"/>
      <c r="W225" s="49"/>
      <c r="X225" s="49"/>
      <c r="Y225" s="49"/>
      <c r="Z225" s="49"/>
      <c r="AA225" s="49"/>
    </row>
    <row r="226" spans="1:28" x14ac:dyDescent="0.2">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5" t="s">
        <v>69</v>
      </c>
    </row>
    <row r="227" spans="1:28" x14ac:dyDescent="0.2">
      <c r="K227" s="457">
        <f>IFERROR(IF(T231="","",T231+T232),T231)</f>
        <v>0</v>
      </c>
      <c r="L227" s="457"/>
      <c r="M227" s="457"/>
    </row>
    <row r="228" spans="1:28" x14ac:dyDescent="0.2">
      <c r="C228" s="1" t="s">
        <v>194</v>
      </c>
      <c r="K228" s="457"/>
      <c r="L228" s="457"/>
      <c r="M228" s="457"/>
      <c r="N228" s="1" t="s">
        <v>64</v>
      </c>
      <c r="AB228" s="62">
        <f>SUM(AB165,AB147,AB129,AB103,AB109,AB107,AB102)</f>
        <v>0</v>
      </c>
    </row>
    <row r="230" spans="1:28" x14ac:dyDescent="0.2">
      <c r="D230" s="1" t="s">
        <v>258</v>
      </c>
    </row>
    <row r="231" spans="1:28" ht="27" customHeight="1" x14ac:dyDescent="0.2">
      <c r="D231" s="443" t="s">
        <v>259</v>
      </c>
      <c r="E231" s="444"/>
      <c r="F231" s="444"/>
      <c r="G231" s="444"/>
      <c r="H231" s="444"/>
      <c r="I231" s="444"/>
      <c r="J231" s="444"/>
      <c r="K231" s="444"/>
      <c r="L231" s="444"/>
      <c r="M231" s="444"/>
      <c r="N231" s="444"/>
      <c r="O231" s="444"/>
      <c r="P231" s="444"/>
      <c r="Q231" s="444"/>
      <c r="R231" s="444"/>
      <c r="S231" s="445"/>
      <c r="T231" s="446">
        <f>IF(Y110="",0,MIN(SUM(Y110,Y129,Y147,Y165),100))</f>
        <v>0</v>
      </c>
      <c r="U231" s="447"/>
      <c r="V231" s="447"/>
      <c r="W231" s="10" t="s">
        <v>0</v>
      </c>
      <c r="X231" s="11"/>
    </row>
    <row r="232" spans="1:28" ht="28.5" customHeight="1" x14ac:dyDescent="0.2">
      <c r="D232" s="448" t="s">
        <v>260</v>
      </c>
      <c r="E232" s="449"/>
      <c r="F232" s="449"/>
      <c r="G232" s="449"/>
      <c r="H232" s="449"/>
      <c r="I232" s="449"/>
      <c r="J232" s="449"/>
      <c r="K232" s="449"/>
      <c r="L232" s="449"/>
      <c r="M232" s="449"/>
      <c r="N232" s="449"/>
      <c r="O232" s="449"/>
      <c r="P232" s="449"/>
      <c r="Q232" s="449"/>
      <c r="R232" s="449"/>
      <c r="S232" s="449"/>
      <c r="T232" s="446">
        <f>IF(B89="",IF(B69="",0,AB232),AB232)</f>
        <v>0</v>
      </c>
      <c r="U232" s="447"/>
      <c r="V232" s="447"/>
      <c r="W232" s="10" t="s">
        <v>0</v>
      </c>
      <c r="X232" s="11"/>
      <c r="AB232" s="3" t="str">
        <f>IF(U58="","",IF(AND(B63="",B66=""),"",IF(AND(B63="✔",B66="✔"),"error",IF(B83="✔",IF(U58="T-G1",5,IF(U58="T-G2",15,IF(U58="T-G3",25,0))),(IF(U58="T-G1",10,IF(U58="T-G2",30,IF(U58="T-G3",50,0)))))))+IF(B79="",IF(B81="",IF(B83="",(IF(AND(B60="✔",U63="『ZEH』"),50,IF(AND(B60="✔",U63="Nearly ZEH（多雪地域に限る）"),50,0)))))))</f>
        <v/>
      </c>
    </row>
    <row r="235" spans="1:28" x14ac:dyDescent="0.2">
      <c r="A235" s="13" t="s">
        <v>76</v>
      </c>
    </row>
    <row r="237" spans="1:28" x14ac:dyDescent="0.2">
      <c r="C237" s="1" t="s">
        <v>418</v>
      </c>
    </row>
    <row r="238" spans="1:28" x14ac:dyDescent="0.2">
      <c r="C238" s="22" t="s">
        <v>105</v>
      </c>
    </row>
    <row r="240" spans="1:28" x14ac:dyDescent="0.2">
      <c r="C240" s="1" t="s">
        <v>197</v>
      </c>
    </row>
    <row r="241" spans="3:55" x14ac:dyDescent="0.2">
      <c r="C241" s="1" t="s">
        <v>415</v>
      </c>
    </row>
    <row r="242" spans="3:55" x14ac:dyDescent="0.2">
      <c r="C242" s="1" t="str">
        <f>IF(I53="要","検査済み証の写し",IF(I53="不要","建築工事届の写し",""))</f>
        <v/>
      </c>
    </row>
    <row r="243" spans="3:55" x14ac:dyDescent="0.2">
      <c r="C243" s="1" t="str">
        <f>IF(B85="✔","変更後の各階平面図、配置図","")</f>
        <v/>
      </c>
    </row>
    <row r="244" spans="3:55" x14ac:dyDescent="0.2">
      <c r="C244" s="1" t="s">
        <v>198</v>
      </c>
    </row>
    <row r="245" spans="3:55" x14ac:dyDescent="0.2">
      <c r="C245" s="1" t="s">
        <v>445</v>
      </c>
    </row>
    <row r="246" spans="3:55" ht="26.25" customHeight="1" x14ac:dyDescent="0.2">
      <c r="C246" s="442" t="str">
        <f>IF(B91="","","県内プレカット加工証明書（様式第９号）の原本若しくはその写し又はプレカット工場が記載された県産材の産地証明書写し")</f>
        <v/>
      </c>
      <c r="D246" s="442"/>
      <c r="E246" s="442"/>
      <c r="F246" s="442"/>
      <c r="G246" s="442"/>
      <c r="H246" s="442"/>
      <c r="I246" s="442"/>
      <c r="J246" s="442"/>
      <c r="K246" s="442"/>
      <c r="L246" s="442"/>
      <c r="M246" s="442"/>
      <c r="N246" s="442"/>
      <c r="O246" s="442"/>
      <c r="P246" s="442"/>
      <c r="Q246" s="442"/>
      <c r="R246" s="442"/>
      <c r="S246" s="442"/>
      <c r="T246" s="442"/>
      <c r="U246" s="442"/>
      <c r="V246" s="442"/>
      <c r="W246" s="442"/>
      <c r="X246" s="442"/>
      <c r="Y246" s="442"/>
      <c r="Z246" s="442"/>
      <c r="AA246" s="442"/>
    </row>
    <row r="247" spans="3:55" ht="32.700000000000003" customHeight="1" x14ac:dyDescent="0.2">
      <c r="C247" s="442" t="str">
        <f>IF(Y107="","","鳥取県木材協同組合連合会が発行する日本農林規格県産材（ＪＡＳ格付及び含水率20%以下）であることを証明する書類等")</f>
        <v/>
      </c>
      <c r="D247" s="442"/>
      <c r="E247" s="442"/>
      <c r="F247" s="442"/>
      <c r="G247" s="442"/>
      <c r="H247" s="442"/>
      <c r="I247" s="442"/>
      <c r="J247" s="442"/>
      <c r="K247" s="442"/>
      <c r="L247" s="442"/>
      <c r="M247" s="442"/>
      <c r="N247" s="442"/>
      <c r="O247" s="442"/>
      <c r="P247" s="442"/>
      <c r="Q247" s="442"/>
      <c r="R247" s="442"/>
      <c r="S247" s="442"/>
      <c r="T247" s="442"/>
      <c r="U247" s="442"/>
      <c r="V247" s="442"/>
      <c r="W247" s="442"/>
      <c r="X247" s="442"/>
      <c r="Y247" s="442"/>
      <c r="Z247" s="442"/>
      <c r="AA247" s="442"/>
    </row>
    <row r="248" spans="3:55" x14ac:dyDescent="0.2">
      <c r="C248" s="442" t="str">
        <f>IF(Y108="","","県産ヤング係数確認構造材一覧表（様式第８号）又は同等の内容を記載した証明書類若しくはその写し")</f>
        <v/>
      </c>
      <c r="D248" s="442"/>
      <c r="E248" s="442"/>
      <c r="F248" s="442"/>
      <c r="G248" s="442"/>
      <c r="H248" s="442"/>
      <c r="I248" s="442"/>
      <c r="J248" s="442"/>
      <c r="K248" s="442"/>
      <c r="L248" s="442"/>
      <c r="M248" s="442"/>
      <c r="N248" s="442"/>
      <c r="O248" s="442"/>
      <c r="P248" s="442"/>
      <c r="Q248" s="442"/>
      <c r="R248" s="442"/>
      <c r="S248" s="442"/>
      <c r="T248" s="442"/>
      <c r="U248" s="442"/>
      <c r="V248" s="442"/>
      <c r="W248" s="442"/>
      <c r="X248" s="442"/>
      <c r="Y248" s="442"/>
      <c r="Z248" s="442"/>
      <c r="AA248" s="442"/>
    </row>
    <row r="249" spans="3:55" x14ac:dyDescent="0.2">
      <c r="C249" s="442" t="str">
        <f>IF(Q108="","","県産CLT材であることを証明する書類（納品書等）")</f>
        <v/>
      </c>
      <c r="D249" s="442"/>
      <c r="E249" s="442"/>
      <c r="F249" s="442"/>
      <c r="G249" s="442"/>
      <c r="H249" s="442"/>
      <c r="I249" s="442"/>
      <c r="J249" s="442"/>
      <c r="K249" s="442"/>
      <c r="L249" s="442"/>
      <c r="M249" s="442"/>
      <c r="N249" s="442"/>
      <c r="O249" s="442"/>
      <c r="P249" s="442"/>
      <c r="Q249" s="442"/>
      <c r="R249" s="442"/>
      <c r="S249" s="442"/>
      <c r="T249" s="442"/>
      <c r="U249" s="442"/>
      <c r="V249" s="442"/>
      <c r="W249" s="442"/>
      <c r="X249" s="442"/>
      <c r="Y249" s="442"/>
      <c r="Z249" s="442"/>
      <c r="AA249" s="442"/>
    </row>
    <row r="250" spans="3:55" ht="44.25" customHeight="1" x14ac:dyDescent="0.2">
      <c r="C250" s="332" t="str">
        <f>IF(Q109="","","県産内外装材の見付面積及び使用場所を図示した立面図、展開図等の図面並びに含水率の測定結果写真（日本農林規格県産材であることを証明する書類の写しで含水率20%以下であることを証することができる場合を除く。）、内外装材に係る県産材の産地証明書の写し")</f>
        <v/>
      </c>
      <c r="D250" s="332"/>
      <c r="E250" s="332"/>
      <c r="F250" s="332"/>
      <c r="G250" s="332"/>
      <c r="H250" s="332"/>
      <c r="I250" s="332"/>
      <c r="J250" s="332"/>
      <c r="K250" s="332"/>
      <c r="L250" s="332"/>
      <c r="M250" s="332"/>
      <c r="N250" s="332"/>
      <c r="O250" s="332"/>
      <c r="P250" s="332"/>
      <c r="Q250" s="332"/>
      <c r="R250" s="332"/>
      <c r="S250" s="332"/>
      <c r="T250" s="332"/>
      <c r="U250" s="332"/>
      <c r="V250" s="332"/>
      <c r="W250" s="332"/>
      <c r="X250" s="332"/>
      <c r="Y250" s="332"/>
      <c r="Z250" s="332"/>
      <c r="AA250" s="332"/>
      <c r="AB250" s="68" t="s">
        <v>201</v>
      </c>
      <c r="AC250" s="68"/>
      <c r="AD250" s="68"/>
      <c r="AE250" s="68"/>
      <c r="AF250" s="68"/>
      <c r="AG250" s="68"/>
      <c r="AH250" s="68"/>
      <c r="AI250" s="68"/>
      <c r="AJ250" s="68"/>
      <c r="AK250" s="68"/>
    </row>
    <row r="251" spans="3:55" ht="13.5" customHeight="1" x14ac:dyDescent="0.2">
      <c r="C251" s="332" t="str">
        <f>IF(AC251="はい","登録住宅を購入した場合は、その購入契約書の写し","")</f>
        <v>登録住宅を購入した場合は、その購入契約書の写し</v>
      </c>
      <c r="D251" s="332"/>
      <c r="E251" s="332"/>
      <c r="F251" s="332"/>
      <c r="G251" s="332"/>
      <c r="H251" s="332"/>
      <c r="I251" s="332"/>
      <c r="J251" s="332"/>
      <c r="K251" s="332"/>
      <c r="L251" s="332"/>
      <c r="M251" s="332"/>
      <c r="N251" s="332"/>
      <c r="O251" s="332"/>
      <c r="P251" s="332"/>
      <c r="Q251" s="332"/>
      <c r="R251" s="332"/>
      <c r="S251" s="332"/>
      <c r="T251" s="332"/>
      <c r="U251" s="332"/>
      <c r="V251" s="332"/>
      <c r="W251" s="332"/>
      <c r="X251" s="332"/>
      <c r="Y251" s="332"/>
      <c r="Z251" s="332"/>
      <c r="AA251" s="332"/>
      <c r="AB251" s="68" t="s">
        <v>200</v>
      </c>
      <c r="AC251" s="69" t="s">
        <v>457</v>
      </c>
      <c r="AE251" s="68" t="s">
        <v>202</v>
      </c>
      <c r="AT251" s="1"/>
      <c r="AU251" s="1"/>
      <c r="AV251" s="1"/>
      <c r="AW251" s="1"/>
      <c r="AX251" s="1"/>
      <c r="AY251" s="1"/>
      <c r="AZ251" s="1"/>
      <c r="BA251" s="1"/>
      <c r="BB251" s="1"/>
      <c r="BC251" s="1"/>
    </row>
    <row r="252" spans="3:55" ht="13.5" customHeight="1" x14ac:dyDescent="0.2">
      <c r="C252" s="332"/>
      <c r="D252" s="332"/>
      <c r="E252" s="332"/>
      <c r="F252" s="332"/>
      <c r="G252" s="332"/>
      <c r="H252" s="332"/>
      <c r="I252" s="332"/>
      <c r="J252" s="332"/>
      <c r="K252" s="332"/>
      <c r="L252" s="332"/>
      <c r="M252" s="332"/>
      <c r="N252" s="332"/>
      <c r="O252" s="332"/>
      <c r="P252" s="332"/>
      <c r="Q252" s="332"/>
      <c r="R252" s="332"/>
      <c r="S252" s="332"/>
      <c r="T252" s="332"/>
      <c r="U252" s="332"/>
      <c r="V252" s="332"/>
      <c r="W252" s="332"/>
      <c r="X252" s="332"/>
      <c r="Y252" s="332"/>
      <c r="Z252" s="332"/>
      <c r="AA252" s="332"/>
      <c r="AB252" s="68"/>
      <c r="AC252" s="109"/>
      <c r="AE252" s="68"/>
      <c r="AT252" s="1"/>
      <c r="AU252" s="1"/>
      <c r="AV252" s="1"/>
      <c r="AW252" s="1"/>
      <c r="AX252" s="1"/>
      <c r="AY252" s="1"/>
      <c r="AZ252" s="1"/>
      <c r="BA252" s="1"/>
      <c r="BB252" s="1"/>
      <c r="BC252" s="1"/>
    </row>
    <row r="253" spans="3:55" ht="13.5" customHeight="1" x14ac:dyDescent="0.2">
      <c r="C253" s="332" t="str">
        <f>IF(OR(Y129=0,Y129=""),"","補助対象住宅に転居後の世帯全員の住民票")</f>
        <v/>
      </c>
      <c r="D253" s="332"/>
      <c r="E253" s="332"/>
      <c r="F253" s="332"/>
      <c r="G253" s="332"/>
      <c r="H253" s="332"/>
      <c r="I253" s="332"/>
      <c r="J253" s="332"/>
      <c r="K253" s="332"/>
      <c r="L253" s="332"/>
      <c r="M253" s="332"/>
      <c r="N253" s="332"/>
      <c r="O253" s="332"/>
      <c r="P253" s="332"/>
      <c r="Q253" s="332"/>
      <c r="R253" s="332"/>
      <c r="S253" s="332"/>
      <c r="T253" s="332"/>
      <c r="U253" s="332"/>
      <c r="V253" s="332"/>
      <c r="W253" s="332"/>
      <c r="X253" s="332"/>
      <c r="Y253" s="332"/>
      <c r="Z253" s="332"/>
      <c r="AA253" s="332"/>
    </row>
    <row r="254" spans="3:55" ht="13.5" customHeight="1" x14ac:dyDescent="0.2">
      <c r="C254" s="332" t="str">
        <f>IF(AND(Y129=10,B131="",P131="✔"),"申請者の戸籍抄本、申請者の戸籍謄本","")</f>
        <v/>
      </c>
      <c r="D254" s="332"/>
      <c r="E254" s="332"/>
      <c r="F254" s="332"/>
      <c r="G254" s="332"/>
      <c r="H254" s="332"/>
      <c r="I254" s="332"/>
      <c r="J254" s="332"/>
      <c r="K254" s="332"/>
      <c r="L254" s="332"/>
      <c r="M254" s="332"/>
      <c r="N254" s="332"/>
      <c r="O254" s="332"/>
      <c r="P254" s="332"/>
      <c r="Q254" s="332"/>
      <c r="R254" s="332"/>
      <c r="S254" s="332"/>
      <c r="T254" s="332"/>
      <c r="U254" s="332"/>
      <c r="V254" s="332"/>
      <c r="W254" s="332"/>
      <c r="X254" s="332"/>
      <c r="Y254" s="332"/>
      <c r="Z254" s="332"/>
      <c r="AA254" s="332"/>
      <c r="AB254" s="67" t="str">
        <f>IF(C254="","","申請者の戸籍抄本、申請者の戸籍謄本、誓約書のうちいづれか一つを添付してください。")</f>
        <v/>
      </c>
      <c r="AI254" s="1"/>
    </row>
    <row r="255" spans="3:55" ht="13.2" customHeight="1" x14ac:dyDescent="0.2">
      <c r="C255" s="332" t="str">
        <f>IF(Y147="","","補助対象住宅に転居後の同居又は近居の対象となる直系親族世帯全員の住民票")</f>
        <v/>
      </c>
      <c r="D255" s="332"/>
      <c r="E255" s="332"/>
      <c r="F255" s="332"/>
      <c r="G255" s="332"/>
      <c r="H255" s="332"/>
      <c r="I255" s="332"/>
      <c r="J255" s="332"/>
      <c r="K255" s="332"/>
      <c r="L255" s="332"/>
      <c r="M255" s="332"/>
      <c r="N255" s="332"/>
      <c r="O255" s="332"/>
      <c r="P255" s="332"/>
      <c r="Q255" s="332"/>
      <c r="R255" s="332"/>
      <c r="S255" s="332"/>
      <c r="T255" s="332"/>
      <c r="U255" s="332"/>
      <c r="V255" s="332"/>
      <c r="W255" s="332"/>
      <c r="X255" s="332"/>
      <c r="Y255" s="332"/>
      <c r="Z255" s="332"/>
      <c r="AA255" s="332"/>
    </row>
    <row r="256" spans="3:55" ht="13.2" customHeight="1" x14ac:dyDescent="0.2">
      <c r="C256" s="332" t="str">
        <f>IF(Y147="","","同居又は近居する直系親族と姓が異なる場合は、申請者の戸籍謄本等直系親族とわかる書類")</f>
        <v/>
      </c>
      <c r="D256" s="332"/>
      <c r="E256" s="332"/>
      <c r="F256" s="332"/>
      <c r="G256" s="332"/>
      <c r="H256" s="332"/>
      <c r="I256" s="332"/>
      <c r="J256" s="332"/>
      <c r="K256" s="332"/>
      <c r="L256" s="332"/>
      <c r="M256" s="332"/>
      <c r="N256" s="332"/>
      <c r="O256" s="332"/>
      <c r="P256" s="332"/>
      <c r="Q256" s="332"/>
      <c r="R256" s="332"/>
      <c r="S256" s="332"/>
      <c r="T256" s="332"/>
      <c r="U256" s="332"/>
      <c r="V256" s="332"/>
      <c r="W256" s="332"/>
      <c r="X256" s="332"/>
      <c r="Y256" s="332"/>
      <c r="Z256" s="332"/>
      <c r="AA256" s="332"/>
    </row>
    <row r="257" spans="1:55" ht="13.5" customHeight="1" x14ac:dyDescent="0.2">
      <c r="C257" s="332" t="str">
        <f>IF(AND(B169="✔",OR(B177="✔",B184="✔",B192="✔",B200="✔",B210="✔",B217="✔")),"各伝統技能（手刻み加工を除く。）の施工面積及び施工箇所を図示した立面図、展開図等の図面","")</f>
        <v/>
      </c>
      <c r="D257" s="332"/>
      <c r="E257" s="332"/>
      <c r="F257" s="332"/>
      <c r="G257" s="332"/>
      <c r="H257" s="332"/>
      <c r="I257" s="332"/>
      <c r="J257" s="332"/>
      <c r="K257" s="332"/>
      <c r="L257" s="332"/>
      <c r="M257" s="332"/>
      <c r="N257" s="332"/>
      <c r="O257" s="332"/>
      <c r="P257" s="332"/>
      <c r="Q257" s="332"/>
      <c r="R257" s="332"/>
      <c r="S257" s="332"/>
      <c r="T257" s="332"/>
      <c r="U257" s="332"/>
      <c r="V257" s="332"/>
      <c r="W257" s="332"/>
      <c r="X257" s="332"/>
      <c r="Y257" s="332"/>
      <c r="Z257" s="332"/>
      <c r="AA257" s="332"/>
    </row>
    <row r="258" spans="1:55" ht="13.5" customHeight="1" x14ac:dyDescent="0.2">
      <c r="C258" s="332" t="str">
        <f>IF(B172="","","手刻み加工で仕口、継手等を加工している写真（建築主名を記載した工事看板を写し込んだもの）")</f>
        <v/>
      </c>
      <c r="D258" s="332"/>
      <c r="E258" s="332"/>
      <c r="F258" s="332"/>
      <c r="G258" s="332"/>
      <c r="H258" s="332"/>
      <c r="I258" s="332"/>
      <c r="J258" s="332"/>
      <c r="K258" s="332"/>
      <c r="L258" s="332"/>
      <c r="M258" s="332"/>
      <c r="N258" s="332"/>
      <c r="O258" s="332"/>
      <c r="P258" s="332"/>
      <c r="Q258" s="332"/>
      <c r="R258" s="332"/>
      <c r="S258" s="332"/>
      <c r="T258" s="332"/>
      <c r="U258" s="332"/>
      <c r="V258" s="332"/>
      <c r="W258" s="332"/>
      <c r="X258" s="332"/>
      <c r="Y258" s="332"/>
      <c r="Z258" s="332"/>
      <c r="AA258" s="332"/>
    </row>
    <row r="259" spans="1:55" ht="13.5" customHeight="1" x14ac:dyDescent="0.2">
      <c r="C259" s="332" t="str">
        <f>IF(B177="","","下見板張り施工後の写真（建築主名を記載した工事看板を写し込んだもの）")</f>
        <v/>
      </c>
      <c r="D259" s="332"/>
      <c r="E259" s="332"/>
      <c r="F259" s="332"/>
      <c r="G259" s="332"/>
      <c r="H259" s="332"/>
      <c r="I259" s="332"/>
      <c r="J259" s="332"/>
      <c r="K259" s="332"/>
      <c r="L259" s="332"/>
      <c r="M259" s="332"/>
      <c r="N259" s="332"/>
      <c r="O259" s="332"/>
      <c r="P259" s="332"/>
      <c r="Q259" s="332"/>
      <c r="R259" s="332"/>
      <c r="S259" s="332"/>
      <c r="T259" s="332"/>
      <c r="U259" s="332"/>
      <c r="V259" s="332"/>
      <c r="W259" s="332"/>
      <c r="X259" s="332"/>
      <c r="Y259" s="332"/>
      <c r="Z259" s="332"/>
      <c r="AA259" s="332"/>
    </row>
    <row r="260" spans="1:55" ht="13.5" customHeight="1" x14ac:dyDescent="0.2">
      <c r="C260" s="332" t="str">
        <f>IF(B184="","","左官仕上げのこて塗りが確認できる施工状況写真（建築主名を記載した工事看板を写し込んだもの）")</f>
        <v/>
      </c>
      <c r="D260" s="332"/>
      <c r="E260" s="332"/>
      <c r="F260" s="332"/>
      <c r="G260" s="332"/>
      <c r="H260" s="332"/>
      <c r="I260" s="332"/>
      <c r="J260" s="332"/>
      <c r="K260" s="332"/>
      <c r="L260" s="332"/>
      <c r="M260" s="332"/>
      <c r="N260" s="332"/>
      <c r="O260" s="332"/>
      <c r="P260" s="332"/>
      <c r="Q260" s="332"/>
      <c r="R260" s="332"/>
      <c r="S260" s="332"/>
      <c r="T260" s="332"/>
      <c r="U260" s="332"/>
      <c r="V260" s="332"/>
      <c r="W260" s="332"/>
      <c r="X260" s="332"/>
      <c r="Y260" s="332"/>
      <c r="Z260" s="332"/>
      <c r="AA260" s="332"/>
      <c r="AB260" s="67" t="str">
        <f>IF(C260="","","こて塗りで実際施工中の写真を添付してください（建築主名記載の工事看板入り）。")</f>
        <v/>
      </c>
    </row>
    <row r="261" spans="1:55" ht="30.75" customHeight="1" x14ac:dyDescent="0.2">
      <c r="C261" s="332" t="str">
        <f>IF(B192="","","瓦の留め付け状況及び棟の補強金物及び屋根下地への緊結状況がわかる写真（建築主名を記載した工事看板を写し込んだもの）")</f>
        <v/>
      </c>
      <c r="D261" s="332"/>
      <c r="E261" s="332"/>
      <c r="F261" s="332"/>
      <c r="G261" s="332"/>
      <c r="H261" s="332"/>
      <c r="I261" s="332"/>
      <c r="J261" s="332"/>
      <c r="K261" s="332"/>
      <c r="L261" s="332"/>
      <c r="M261" s="332"/>
      <c r="N261" s="332"/>
      <c r="O261" s="332"/>
      <c r="P261" s="332"/>
      <c r="Q261" s="332"/>
      <c r="R261" s="332"/>
      <c r="S261" s="332"/>
      <c r="T261" s="332"/>
      <c r="U261" s="332"/>
      <c r="V261" s="332"/>
      <c r="W261" s="332"/>
      <c r="X261" s="332"/>
      <c r="Y261" s="332"/>
      <c r="Z261" s="332"/>
      <c r="AA261" s="332"/>
      <c r="AB261" s="67" t="str">
        <f>IF(C261="","","瓦の施工作業中の写真を添付してください（建築主名記載の工事看板入り）。")</f>
        <v/>
      </c>
    </row>
    <row r="262" spans="1:55" ht="39" customHeight="1" x14ac:dyDescent="0.2">
      <c r="C262" s="332" t="str">
        <f>IF(B200="","","木製建具の種類及び見付面積が確認できる資料、設置完了後の写真（建具の種類ごとに建築主名、建具業者名及び建具の名称を記載した工事看板を写し込んだもの）及び当該木製建具に係る納品書の写し")</f>
        <v/>
      </c>
      <c r="D262" s="332"/>
      <c r="E262" s="332"/>
      <c r="F262" s="332"/>
      <c r="G262" s="332"/>
      <c r="H262" s="332"/>
      <c r="I262" s="332"/>
      <c r="J262" s="332"/>
      <c r="K262" s="332"/>
      <c r="L262" s="332"/>
      <c r="M262" s="332"/>
      <c r="N262" s="332"/>
      <c r="O262" s="332"/>
      <c r="P262" s="332"/>
      <c r="Q262" s="332"/>
      <c r="R262" s="332"/>
      <c r="S262" s="332"/>
      <c r="T262" s="332"/>
      <c r="U262" s="332"/>
      <c r="V262" s="332"/>
      <c r="W262" s="332"/>
      <c r="X262" s="332"/>
      <c r="Y262" s="332"/>
      <c r="Z262" s="332"/>
      <c r="AA262" s="332"/>
    </row>
    <row r="263" spans="1:55" ht="26.25" customHeight="1" x14ac:dyDescent="0.2">
      <c r="C263" s="332" t="str">
        <f>IF(B210="","","畳の設置完了後の写真（建築主名、畳業者名を記載した看板を写し込んだもの）及び当該畳に係る納品書の写し")</f>
        <v/>
      </c>
      <c r="D263" s="332"/>
      <c r="E263" s="332"/>
      <c r="F263" s="332"/>
      <c r="G263" s="332"/>
      <c r="H263" s="332"/>
      <c r="I263" s="332"/>
      <c r="J263" s="332"/>
      <c r="K263" s="332"/>
      <c r="L263" s="332"/>
      <c r="M263" s="332"/>
      <c r="N263" s="332"/>
      <c r="O263" s="332"/>
      <c r="P263" s="332"/>
      <c r="Q263" s="332"/>
      <c r="R263" s="332"/>
      <c r="S263" s="332"/>
      <c r="T263" s="332"/>
      <c r="U263" s="332"/>
      <c r="V263" s="332"/>
      <c r="W263" s="332"/>
      <c r="X263" s="332"/>
      <c r="Y263" s="332"/>
      <c r="Z263" s="332"/>
      <c r="AA263" s="332"/>
    </row>
    <row r="264" spans="1:55" ht="42.75" customHeight="1" x14ac:dyDescent="0.2">
      <c r="C264" s="332" t="str">
        <f>IF(B217="","","構造材現し　施工後の写真（建築主名を記載した工事看板を写し込んだもの）並びに主要なはり、桁及び母屋を記載した伏図（小屋伏図及び床伏図をいう。）に、居室で構造材現しになっているものを色分けした資料")</f>
        <v/>
      </c>
      <c r="D264" s="332"/>
      <c r="E264" s="332"/>
      <c r="F264" s="332"/>
      <c r="G264" s="332"/>
      <c r="H264" s="332"/>
      <c r="I264" s="332"/>
      <c r="J264" s="332"/>
      <c r="K264" s="332"/>
      <c r="L264" s="332"/>
      <c r="M264" s="332"/>
      <c r="N264" s="332"/>
      <c r="O264" s="332"/>
      <c r="P264" s="332"/>
      <c r="Q264" s="332"/>
      <c r="R264" s="332"/>
      <c r="S264" s="332"/>
      <c r="T264" s="332"/>
      <c r="U264" s="332"/>
      <c r="V264" s="332"/>
      <c r="W264" s="332"/>
      <c r="X264" s="332"/>
      <c r="Y264" s="332"/>
      <c r="Z264" s="332"/>
      <c r="AA264" s="332"/>
    </row>
    <row r="265" spans="1:55" ht="13.5" customHeight="1" x14ac:dyDescent="0.2">
      <c r="C265" s="436" t="str">
        <f>IF(AC266="はい","現地審査に関する通知書（竣工時）の写し","")</f>
        <v/>
      </c>
      <c r="D265" s="436"/>
      <c r="E265" s="436"/>
      <c r="F265" s="436"/>
      <c r="G265" s="436"/>
      <c r="H265" s="436"/>
      <c r="I265" s="436"/>
      <c r="J265" s="436"/>
      <c r="K265" s="436"/>
      <c r="L265" s="436"/>
      <c r="M265" s="436"/>
      <c r="N265" s="436"/>
      <c r="O265" s="436"/>
      <c r="P265" s="436"/>
      <c r="Q265" s="436"/>
      <c r="R265" s="436"/>
      <c r="S265" s="436"/>
      <c r="T265" s="436"/>
      <c r="U265" s="436"/>
      <c r="V265" s="436"/>
      <c r="W265" s="436"/>
      <c r="X265" s="436"/>
      <c r="Y265" s="436"/>
      <c r="Z265" s="436"/>
      <c r="AA265" s="436"/>
      <c r="AB265" s="68" t="s">
        <v>199</v>
      </c>
      <c r="AC265" s="68"/>
      <c r="AD265" s="68"/>
      <c r="AE265" s="68"/>
      <c r="AF265" s="68"/>
      <c r="AG265" s="68"/>
      <c r="AH265" s="68"/>
      <c r="AI265" s="68"/>
      <c r="AJ265" s="68"/>
      <c r="AK265" s="68"/>
    </row>
    <row r="266" spans="1:55" ht="13.5" customHeight="1" x14ac:dyDescent="0.2">
      <c r="C266" s="1" t="str">
        <f>IF(B63="","","ZEHを証する書類")</f>
        <v/>
      </c>
      <c r="AB266" s="68" t="s">
        <v>200</v>
      </c>
      <c r="AC266" s="69"/>
      <c r="AU266" s="1"/>
      <c r="AV266" s="1"/>
      <c r="AW266" s="1"/>
      <c r="AX266" s="1"/>
      <c r="AY266" s="1"/>
      <c r="AZ266" s="1"/>
      <c r="BA266" s="1"/>
      <c r="BB266" s="1"/>
      <c r="BC266" s="1"/>
    </row>
    <row r="267" spans="1:55" ht="13.5" customHeight="1" x14ac:dyDescent="0.2">
      <c r="C267" s="1" t="str">
        <f>IF(B58="","","とっとり健康省エネ住宅認定証の写し")</f>
        <v/>
      </c>
      <c r="AB267" s="68"/>
      <c r="AC267" s="109"/>
      <c r="AU267" s="1"/>
      <c r="AV267" s="1"/>
      <c r="AW267" s="1"/>
      <c r="AX267" s="1"/>
      <c r="AY267" s="1"/>
      <c r="AZ267" s="1"/>
      <c r="BA267" s="1"/>
      <c r="BB267" s="1"/>
      <c r="BC267" s="1"/>
    </row>
    <row r="268" spans="1:55" ht="13.5" customHeight="1" x14ac:dyDescent="0.2">
      <c r="C268" s="1" t="str">
        <f>IF(Q109="",IF(B69="","","県産内外装材の見付面積及び使用場所を示した立面図、展開図等の図面"),"")</f>
        <v/>
      </c>
      <c r="AB268" s="68"/>
      <c r="AC268" s="109"/>
      <c r="AU268" s="1"/>
      <c r="AV268" s="1"/>
      <c r="AW268" s="1"/>
      <c r="AX268" s="1"/>
      <c r="AY268" s="1"/>
      <c r="AZ268" s="1"/>
      <c r="BA268" s="1"/>
      <c r="BB268" s="1"/>
      <c r="BC268" s="1"/>
    </row>
    <row r="269" spans="1:55" ht="13.5" customHeight="1" x14ac:dyDescent="0.2">
      <c r="W269" s="49"/>
      <c r="X269" s="49"/>
      <c r="Y269" s="49"/>
      <c r="Z269" s="49"/>
      <c r="AA269" s="5"/>
    </row>
    <row r="270" spans="1:55" x14ac:dyDescent="0.2">
      <c r="A270" s="332" t="s">
        <v>419</v>
      </c>
      <c r="B270" s="332"/>
      <c r="C270" s="332"/>
      <c r="D270" s="332"/>
      <c r="E270" s="332"/>
      <c r="F270" s="332"/>
      <c r="G270" s="332"/>
      <c r="H270" s="332"/>
      <c r="I270" s="332"/>
      <c r="J270" s="332"/>
      <c r="K270" s="332"/>
      <c r="L270" s="332"/>
      <c r="M270" s="332"/>
      <c r="N270" s="332"/>
      <c r="O270" s="332"/>
      <c r="P270" s="332"/>
      <c r="Q270" s="332"/>
      <c r="R270" s="332"/>
      <c r="S270" s="332"/>
      <c r="T270" s="332"/>
      <c r="U270" s="332"/>
      <c r="V270" s="332"/>
      <c r="W270" s="332"/>
      <c r="X270" s="332"/>
      <c r="Y270" s="332"/>
      <c r="Z270" s="332"/>
      <c r="AA270" s="332"/>
    </row>
    <row r="271" spans="1:55" x14ac:dyDescent="0.2">
      <c r="A271" s="332"/>
      <c r="B271" s="332"/>
      <c r="C271" s="332"/>
      <c r="D271" s="332"/>
      <c r="E271" s="332"/>
      <c r="F271" s="332"/>
      <c r="G271" s="332"/>
      <c r="H271" s="332"/>
      <c r="I271" s="332"/>
      <c r="J271" s="332"/>
      <c r="K271" s="332"/>
      <c r="L271" s="332"/>
      <c r="M271" s="332"/>
      <c r="N271" s="332"/>
      <c r="O271" s="332"/>
      <c r="P271" s="332"/>
      <c r="Q271" s="332"/>
      <c r="R271" s="332"/>
      <c r="S271" s="332"/>
      <c r="T271" s="332"/>
      <c r="U271" s="332"/>
      <c r="V271" s="332"/>
      <c r="W271" s="332"/>
      <c r="X271" s="332"/>
      <c r="Y271" s="332"/>
      <c r="Z271" s="332"/>
      <c r="AA271" s="332"/>
    </row>
    <row r="273" spans="1:28" ht="17.25" customHeight="1" x14ac:dyDescent="0.2">
      <c r="J273" s="450" t="s">
        <v>192</v>
      </c>
      <c r="K273" s="382"/>
      <c r="L273" s="382"/>
      <c r="M273" s="382"/>
      <c r="N273" s="382"/>
      <c r="O273" s="382"/>
      <c r="P273" s="382" t="str">
        <f>IF('要入力　登録決定状況入力シート'!C72&lt;&gt;0,'要入力　登録決定状況入力シート'!C72,"")</f>
        <v/>
      </c>
      <c r="Q273" s="382"/>
      <c r="R273" s="382"/>
      <c r="S273" s="382"/>
      <c r="T273" s="382"/>
      <c r="U273" s="382"/>
      <c r="V273" s="382"/>
      <c r="W273" s="382"/>
      <c r="X273" s="382"/>
      <c r="Y273" s="382"/>
      <c r="Z273" s="382"/>
      <c r="AA273" s="382"/>
      <c r="AB273" s="4" t="str">
        <f>IF(P273="","←工事監理者氏名（工事監理者が不要な場合は工事施工者氏名を選択し、当該内容）を入力してください。","")</f>
        <v>←工事監理者氏名（工事監理者が不要な場合は工事施工者氏名を選択し、当該内容）を入力してください。</v>
      </c>
    </row>
    <row r="274" spans="1:28" ht="17.25" customHeight="1" x14ac:dyDescent="0.2">
      <c r="J274" s="381" t="s">
        <v>161</v>
      </c>
      <c r="K274" s="381"/>
      <c r="L274" s="381"/>
      <c r="M274" s="381"/>
      <c r="N274" s="381"/>
      <c r="O274" s="381"/>
      <c r="P274" s="382" t="str">
        <f>IF('要入力　登録決定状況入力シート'!C73&lt;&gt;0,'要入力　登録決定状況入力シート'!C73,"")</f>
        <v/>
      </c>
      <c r="Q274" s="382"/>
      <c r="R274" s="382"/>
      <c r="S274" s="382"/>
      <c r="T274" s="382"/>
      <c r="U274" s="382"/>
      <c r="V274" s="382"/>
      <c r="W274" s="382"/>
      <c r="X274" s="382"/>
      <c r="Y274" s="382"/>
      <c r="Z274" s="382"/>
      <c r="AA274" s="382"/>
      <c r="AB274" s="4" t="str">
        <f>IF(P274="","←建築士事務所名を入力してください。","")</f>
        <v>←建築士事務所名を入力してください。</v>
      </c>
    </row>
    <row r="275" spans="1:28" ht="17.25" customHeight="1" x14ac:dyDescent="0.2">
      <c r="J275" s="346" t="s">
        <v>162</v>
      </c>
      <c r="K275" s="347"/>
      <c r="L275" s="347"/>
      <c r="M275" s="347"/>
      <c r="N275" s="347"/>
      <c r="O275" s="348"/>
      <c r="P275" s="333" t="s">
        <v>49</v>
      </c>
      <c r="Q275" s="334"/>
      <c r="R275" s="334"/>
      <c r="S275" s="334"/>
      <c r="T275" s="297" t="str">
        <f>IF('要入力　登録決定状況入力シート'!C74&lt;&gt;0,'要入力　登録決定状況入力シート'!C74,"")</f>
        <v/>
      </c>
      <c r="U275" s="297"/>
      <c r="V275" s="297"/>
      <c r="W275" s="297"/>
      <c r="X275" s="297"/>
      <c r="Y275" s="297"/>
      <c r="Z275" s="297"/>
      <c r="AA275" s="298"/>
      <c r="AB275" s="4" t="str">
        <f>IF(T275="","←建築士事務所の登録区分を選択（１級、２級、木造）してください。","")</f>
        <v>←建築士事務所の登録区分を選択（１級、２級、木造）してください。</v>
      </c>
    </row>
    <row r="276" spans="1:28" ht="17.25" customHeight="1" x14ac:dyDescent="0.2">
      <c r="J276" s="453"/>
      <c r="K276" s="454"/>
      <c r="L276" s="454"/>
      <c r="M276" s="454"/>
      <c r="N276" s="454"/>
      <c r="O276" s="455"/>
      <c r="P276" s="333" t="s">
        <v>164</v>
      </c>
      <c r="Q276" s="334"/>
      <c r="R276" s="334"/>
      <c r="S276" s="334"/>
      <c r="T276" s="297" t="str">
        <f>IF('要入力　登録決定状況入力シート'!C75&lt;&gt;0,'要入力　登録決定状況入力シート'!C75,"")</f>
        <v/>
      </c>
      <c r="U276" s="297"/>
      <c r="V276" s="297"/>
      <c r="W276" s="297"/>
      <c r="X276" s="297"/>
      <c r="Y276" s="297"/>
      <c r="Z276" s="334" t="s">
        <v>165</v>
      </c>
      <c r="AA276" s="335"/>
      <c r="AB276" s="4" t="str">
        <f>IF(T276="","←建築士事務所の登録を受けた都道府県名入力してください。","")</f>
        <v>←建築士事務所の登録を受けた都道府県名入力してください。</v>
      </c>
    </row>
    <row r="277" spans="1:28" ht="17.25" customHeight="1" x14ac:dyDescent="0.2">
      <c r="J277" s="349"/>
      <c r="K277" s="350"/>
      <c r="L277" s="350"/>
      <c r="M277" s="350"/>
      <c r="N277" s="350"/>
      <c r="O277" s="351"/>
      <c r="P277" s="333" t="s">
        <v>163</v>
      </c>
      <c r="Q277" s="334"/>
      <c r="R277" s="334"/>
      <c r="S277" s="334"/>
      <c r="T277" s="297" t="str">
        <f>IF('要入力　登録決定状況入力シート'!C76&lt;&gt;0,'要入力　登録決定状況入力シート'!C76,"")</f>
        <v/>
      </c>
      <c r="U277" s="297"/>
      <c r="V277" s="297"/>
      <c r="W277" s="297"/>
      <c r="X277" s="297"/>
      <c r="Y277" s="297"/>
      <c r="Z277" s="297"/>
      <c r="AA277" s="298"/>
      <c r="AB277" s="4" t="str">
        <f>IF(T277="","←建築士事務所の登録番号を入力してください。","")</f>
        <v>←建築士事務所の登録番号を入力してください。</v>
      </c>
    </row>
    <row r="278" spans="1:28" x14ac:dyDescent="0.2">
      <c r="A278" s="1" t="s">
        <v>185</v>
      </c>
    </row>
    <row r="279" spans="1:28" ht="31.5" customHeight="1" x14ac:dyDescent="0.2">
      <c r="A279" s="332" t="s">
        <v>193</v>
      </c>
      <c r="B279" s="332"/>
      <c r="C279" s="332"/>
      <c r="D279" s="332"/>
      <c r="E279" s="332"/>
      <c r="F279" s="332"/>
      <c r="G279" s="332"/>
      <c r="H279" s="332"/>
      <c r="I279" s="332"/>
      <c r="J279" s="332"/>
      <c r="K279" s="332"/>
      <c r="L279" s="332"/>
      <c r="M279" s="332"/>
      <c r="N279" s="332"/>
      <c r="O279" s="332"/>
      <c r="P279" s="332"/>
      <c r="Q279" s="332"/>
      <c r="R279" s="332"/>
      <c r="S279" s="332"/>
      <c r="T279" s="332"/>
      <c r="U279" s="332"/>
      <c r="V279" s="332"/>
      <c r="W279" s="332"/>
      <c r="X279" s="332"/>
      <c r="Y279" s="332"/>
      <c r="Z279" s="332"/>
      <c r="AA279" s="332"/>
    </row>
  </sheetData>
  <sheetProtection algorithmName="SHA-512" hashValue="RnbPXgxGWcuTSDM3bNScAwDFgWA1x9hG6uQWe3nePViyCM+srFd+gKiqKIzEwIm/SUgerS7j9Wbq/Tw25/rUOA==" saltValue="r3wabWF96IJyhXvnYrz0iw==" spinCount="100000" sheet="1" selectLockedCells="1"/>
  <mergeCells count="222">
    <mergeCell ref="N195:P195"/>
    <mergeCell ref="R188:U188"/>
    <mergeCell ref="H200:AA202"/>
    <mergeCell ref="N205:P205"/>
    <mergeCell ref="C194:E194"/>
    <mergeCell ref="C202:E202"/>
    <mergeCell ref="C213:AA215"/>
    <mergeCell ref="C224:AA224"/>
    <mergeCell ref="I195:L195"/>
    <mergeCell ref="C219:E219"/>
    <mergeCell ref="R189:U189"/>
    <mergeCell ref="V188:Z188"/>
    <mergeCell ref="V189:Z189"/>
    <mergeCell ref="H210:AA211"/>
    <mergeCell ref="N212:P212"/>
    <mergeCell ref="C196:AA198"/>
    <mergeCell ref="H203:O203"/>
    <mergeCell ref="P203:AA203"/>
    <mergeCell ref="H204:O204"/>
    <mergeCell ref="P204:AA204"/>
    <mergeCell ref="C212:E212"/>
    <mergeCell ref="C206:AA208"/>
    <mergeCell ref="A279:AA279"/>
    <mergeCell ref="P275:S275"/>
    <mergeCell ref="J273:O273"/>
    <mergeCell ref="P273:AA273"/>
    <mergeCell ref="J274:O274"/>
    <mergeCell ref="P274:AA274"/>
    <mergeCell ref="C217:G217"/>
    <mergeCell ref="T275:AA275"/>
    <mergeCell ref="C251:AA251"/>
    <mergeCell ref="C254:AA254"/>
    <mergeCell ref="C253:AA253"/>
    <mergeCell ref="C246:AA246"/>
    <mergeCell ref="J275:O277"/>
    <mergeCell ref="T276:Y276"/>
    <mergeCell ref="Z276:AA276"/>
    <mergeCell ref="P277:S277"/>
    <mergeCell ref="T277:AA277"/>
    <mergeCell ref="P276:S276"/>
    <mergeCell ref="B225:E225"/>
    <mergeCell ref="A270:AA271"/>
    <mergeCell ref="K227:M228"/>
    <mergeCell ref="H217:AA221"/>
    <mergeCell ref="C222:L223"/>
    <mergeCell ref="N223:P223"/>
    <mergeCell ref="C247:AA247"/>
    <mergeCell ref="C248:AA248"/>
    <mergeCell ref="C249:AA249"/>
    <mergeCell ref="D231:S231"/>
    <mergeCell ref="T231:V231"/>
    <mergeCell ref="D232:S232"/>
    <mergeCell ref="T232:V232"/>
    <mergeCell ref="C250:AA250"/>
    <mergeCell ref="C265:AA265"/>
    <mergeCell ref="C255:AA255"/>
    <mergeCell ref="C257:AA257"/>
    <mergeCell ref="C258:AA258"/>
    <mergeCell ref="C259:AA259"/>
    <mergeCell ref="C260:AA260"/>
    <mergeCell ref="C264:AA264"/>
    <mergeCell ref="C261:AA261"/>
    <mergeCell ref="C262:AA262"/>
    <mergeCell ref="C263:AA263"/>
    <mergeCell ref="C252:AA252"/>
    <mergeCell ref="C256:AA256"/>
    <mergeCell ref="C174:E174"/>
    <mergeCell ref="H192:AA193"/>
    <mergeCell ref="N180:S180"/>
    <mergeCell ref="H172:AA174"/>
    <mergeCell ref="B164:X165"/>
    <mergeCell ref="H178:O178"/>
    <mergeCell ref="H179:O179"/>
    <mergeCell ref="P178:AA178"/>
    <mergeCell ref="P179:AA179"/>
    <mergeCell ref="C166:AA167"/>
    <mergeCell ref="Y163:AA164"/>
    <mergeCell ref="Y165:Z165"/>
    <mergeCell ref="N188:P188"/>
    <mergeCell ref="N189:P189"/>
    <mergeCell ref="C175:AA175"/>
    <mergeCell ref="C179:E179"/>
    <mergeCell ref="C186:E186"/>
    <mergeCell ref="C182:AA182"/>
    <mergeCell ref="N181:P181"/>
    <mergeCell ref="H15:I15"/>
    <mergeCell ref="K15:L15"/>
    <mergeCell ref="N19:Z19"/>
    <mergeCell ref="N20:Z20"/>
    <mergeCell ref="N18:Z18"/>
    <mergeCell ref="O17:Z17"/>
    <mergeCell ref="O37:R37"/>
    <mergeCell ref="W37:X37"/>
    <mergeCell ref="S37:V37"/>
    <mergeCell ref="C27:AA28"/>
    <mergeCell ref="E15:F15"/>
    <mergeCell ref="A23:AA23"/>
    <mergeCell ref="D36:H36"/>
    <mergeCell ref="I36:X36"/>
    <mergeCell ref="D37:H37"/>
    <mergeCell ref="V38:W38"/>
    <mergeCell ref="V39:W39"/>
    <mergeCell ref="R38:U38"/>
    <mergeCell ref="R39:U39"/>
    <mergeCell ref="S43:T43"/>
    <mergeCell ref="S44:T44"/>
    <mergeCell ref="V40:W40"/>
    <mergeCell ref="D43:H44"/>
    <mergeCell ref="L38:L39"/>
    <mergeCell ref="I40:N40"/>
    <mergeCell ref="S40:U40"/>
    <mergeCell ref="V43:W43"/>
    <mergeCell ref="N44:Q44"/>
    <mergeCell ref="I44:M44"/>
    <mergeCell ref="V44:W44"/>
    <mergeCell ref="I38:K39"/>
    <mergeCell ref="N43:Q43"/>
    <mergeCell ref="I43:M43"/>
    <mergeCell ref="D40:H40"/>
    <mergeCell ref="D42:H42"/>
    <mergeCell ref="H158:N158"/>
    <mergeCell ref="O158:Z158"/>
    <mergeCell ref="B156:G156"/>
    <mergeCell ref="H156:N156"/>
    <mergeCell ref="B157:G158"/>
    <mergeCell ref="O156:Z156"/>
    <mergeCell ref="H157:N157"/>
    <mergeCell ref="O157:Z157"/>
    <mergeCell ref="I42:X42"/>
    <mergeCell ref="I46:X46"/>
    <mergeCell ref="D46:H46"/>
    <mergeCell ref="D45:H45"/>
    <mergeCell ref="L45:U45"/>
    <mergeCell ref="D48:H48"/>
    <mergeCell ref="I49:X49"/>
    <mergeCell ref="I50:X50"/>
    <mergeCell ref="Y147:Z147"/>
    <mergeCell ref="Y145:AA146"/>
    <mergeCell ref="C142:Z143"/>
    <mergeCell ref="Q132:AA133"/>
    <mergeCell ref="C135:N136"/>
    <mergeCell ref="Y110:Z110"/>
    <mergeCell ref="Q109:T109"/>
    <mergeCell ref="Y129:Z129"/>
    <mergeCell ref="C138:N139"/>
    <mergeCell ref="Q138:AA139"/>
    <mergeCell ref="Y127:AA128"/>
    <mergeCell ref="Q135:AA136"/>
    <mergeCell ref="U109:X109"/>
    <mergeCell ref="I48:X48"/>
    <mergeCell ref="F109:P109"/>
    <mergeCell ref="D100:P100"/>
    <mergeCell ref="Y107:Z107"/>
    <mergeCell ref="E102:P102"/>
    <mergeCell ref="D49:H49"/>
    <mergeCell ref="U60:Z60"/>
    <mergeCell ref="U63:Z63"/>
    <mergeCell ref="U58:Z58"/>
    <mergeCell ref="U100:X101"/>
    <mergeCell ref="Q100:T100"/>
    <mergeCell ref="B96:AA97"/>
    <mergeCell ref="Y100:AA101"/>
    <mergeCell ref="Q101:T101"/>
    <mergeCell ref="D72:O72"/>
    <mergeCell ref="P72:T72"/>
    <mergeCell ref="U72:Z72"/>
    <mergeCell ref="D73:O73"/>
    <mergeCell ref="P73:T73"/>
    <mergeCell ref="A9:AA9"/>
    <mergeCell ref="A12:AA13"/>
    <mergeCell ref="D53:H53"/>
    <mergeCell ref="Y102:Z102"/>
    <mergeCell ref="Q102:T102"/>
    <mergeCell ref="D54:N54"/>
    <mergeCell ref="O54:Q54"/>
    <mergeCell ref="S54:T54"/>
    <mergeCell ref="V54:W54"/>
    <mergeCell ref="A10:AA10"/>
    <mergeCell ref="D92:H92"/>
    <mergeCell ref="I92:X92"/>
    <mergeCell ref="I35:X35"/>
    <mergeCell ref="D34:H35"/>
    <mergeCell ref="I34:L34"/>
    <mergeCell ref="M34:X34"/>
    <mergeCell ref="I37:N37"/>
    <mergeCell ref="M38:Q39"/>
    <mergeCell ref="D38:H39"/>
    <mergeCell ref="D50:H50"/>
    <mergeCell ref="I41:K41"/>
    <mergeCell ref="U102:X102"/>
    <mergeCell ref="I53:N53"/>
    <mergeCell ref="D101:P101"/>
    <mergeCell ref="U73:Z73"/>
    <mergeCell ref="D74:O74"/>
    <mergeCell ref="P74:T74"/>
    <mergeCell ref="U74:Z74"/>
    <mergeCell ref="D75:O75"/>
    <mergeCell ref="P75:T75"/>
    <mergeCell ref="U75:Z75"/>
    <mergeCell ref="D76:O76"/>
    <mergeCell ref="P76:T76"/>
    <mergeCell ref="U76:Z76"/>
    <mergeCell ref="D77:O77"/>
    <mergeCell ref="P77:T77"/>
    <mergeCell ref="U77:Z77"/>
    <mergeCell ref="F108:P108"/>
    <mergeCell ref="Y109:Z109"/>
    <mergeCell ref="A116:AA117"/>
    <mergeCell ref="F103:P103"/>
    <mergeCell ref="Q103:T103"/>
    <mergeCell ref="U103:X103"/>
    <mergeCell ref="Y103:Z103"/>
    <mergeCell ref="G104:P104"/>
    <mergeCell ref="Q104:T105"/>
    <mergeCell ref="U104:X105"/>
    <mergeCell ref="G105:P105"/>
    <mergeCell ref="G106:P106"/>
    <mergeCell ref="Q106:T107"/>
    <mergeCell ref="U106:X107"/>
    <mergeCell ref="G107:P107"/>
    <mergeCell ref="Q108:T108"/>
    <mergeCell ref="U108:X108"/>
  </mergeCells>
  <phoneticPr fontId="1"/>
  <conditionalFormatting sqref="B27 O156:Z158">
    <cfRule type="containsBlanks" dxfId="93" priority="228">
      <formula>LEN(TRIM(B27))=0</formula>
    </cfRule>
  </conditionalFormatting>
  <conditionalFormatting sqref="B29">
    <cfRule type="containsBlanks" dxfId="92" priority="229">
      <formula>LEN(TRIM(B29))=0</formula>
    </cfRule>
  </conditionalFormatting>
  <conditionalFormatting sqref="B47">
    <cfRule type="containsBlanks" dxfId="91" priority="230">
      <formula>LEN(TRIM(B47))=0</formula>
    </cfRule>
  </conditionalFormatting>
  <conditionalFormatting sqref="B52">
    <cfRule type="containsBlanks" dxfId="90" priority="231">
      <formula>LEN(TRIM(B52))=0</formula>
    </cfRule>
  </conditionalFormatting>
  <conditionalFormatting sqref="B56">
    <cfRule type="containsBlanks" dxfId="89" priority="232">
      <formula>LEN(TRIM(B56))=0</formula>
    </cfRule>
  </conditionalFormatting>
  <conditionalFormatting sqref="B58">
    <cfRule type="containsBlanks" dxfId="88" priority="49">
      <formula>LEN(TRIM(B58))=0</formula>
    </cfRule>
  </conditionalFormatting>
  <conditionalFormatting sqref="B60">
    <cfRule type="containsBlanks" dxfId="87" priority="47">
      <formula>LEN(TRIM(B60))=0</formula>
    </cfRule>
  </conditionalFormatting>
  <conditionalFormatting sqref="B63">
    <cfRule type="containsBlanks" dxfId="86" priority="46">
      <formula>LEN(TRIM(B63))=0</formula>
    </cfRule>
  </conditionalFormatting>
  <conditionalFormatting sqref="B66">
    <cfRule type="containsBlanks" dxfId="85" priority="43">
      <formula>LEN(TRIM(B66))=0</formula>
    </cfRule>
  </conditionalFormatting>
  <conditionalFormatting sqref="B69">
    <cfRule type="containsBlanks" dxfId="84" priority="34">
      <formula>LEN(TRIM(B69))=0</formula>
    </cfRule>
  </conditionalFormatting>
  <conditionalFormatting sqref="B79">
    <cfRule type="containsBlanks" dxfId="83" priority="48">
      <formula>LEN(TRIM(B79))=0</formula>
    </cfRule>
  </conditionalFormatting>
  <conditionalFormatting sqref="B81">
    <cfRule type="containsBlanks" dxfId="82" priority="51">
      <formula>LEN(TRIM(B81))=0</formula>
    </cfRule>
  </conditionalFormatting>
  <conditionalFormatting sqref="B83">
    <cfRule type="containsBlanks" dxfId="81" priority="8">
      <formula>LEN(TRIM(B83))=0</formula>
    </cfRule>
  </conditionalFormatting>
  <conditionalFormatting sqref="B85">
    <cfRule type="containsBlanks" dxfId="80" priority="55">
      <formula>LEN(TRIM(B85))=0</formula>
    </cfRule>
  </conditionalFormatting>
  <conditionalFormatting sqref="B89">
    <cfRule type="containsBlanks" dxfId="79" priority="234">
      <formula>LEN(TRIM(B89))=0</formula>
    </cfRule>
  </conditionalFormatting>
  <conditionalFormatting sqref="B91">
    <cfRule type="containsBlanks" dxfId="78" priority="235">
      <formula>LEN(TRIM(B91))=0</formula>
    </cfRule>
  </conditionalFormatting>
  <conditionalFormatting sqref="B95">
    <cfRule type="containsBlanks" dxfId="77" priority="227">
      <formula>LEN(TRIM(B95))=0</formula>
    </cfRule>
  </conditionalFormatting>
  <conditionalFormatting sqref="B131">
    <cfRule type="containsBlanks" dxfId="76" priority="203">
      <formula>LEN(TRIM(B131))=0</formula>
    </cfRule>
  </conditionalFormatting>
  <conditionalFormatting sqref="B148">
    <cfRule type="containsBlanks" dxfId="75" priority="208">
      <formula>LEN(TRIM(B148))=0</formula>
    </cfRule>
  </conditionalFormatting>
  <conditionalFormatting sqref="B151">
    <cfRule type="containsBlanks" dxfId="74" priority="209">
      <formula>LEN(TRIM(B151))=0</formula>
    </cfRule>
  </conditionalFormatting>
  <conditionalFormatting sqref="B153">
    <cfRule type="containsBlanks" dxfId="73" priority="50">
      <formula>LEN(TRIM(B153))=0</formula>
    </cfRule>
  </conditionalFormatting>
  <conditionalFormatting sqref="B169">
    <cfRule type="containsBlanks" dxfId="72" priority="210">
      <formula>LEN(TRIM(B169))=0</formula>
    </cfRule>
  </conditionalFormatting>
  <conditionalFormatting sqref="B172">
    <cfRule type="containsBlanks" dxfId="71" priority="211">
      <formula>LEN(TRIM(B172))=0</formula>
    </cfRule>
  </conditionalFormatting>
  <conditionalFormatting sqref="B177">
    <cfRule type="containsBlanks" dxfId="70" priority="212">
      <formula>LEN(TRIM(B177))=0</formula>
    </cfRule>
  </conditionalFormatting>
  <conditionalFormatting sqref="B184">
    <cfRule type="containsBlanks" dxfId="69" priority="213">
      <formula>LEN(TRIM(B184))=0</formula>
    </cfRule>
  </conditionalFormatting>
  <conditionalFormatting sqref="B192">
    <cfRule type="containsBlanks" dxfId="68" priority="219">
      <formula>LEN(TRIM(B192))=0</formula>
    </cfRule>
  </conditionalFormatting>
  <conditionalFormatting sqref="B200">
    <cfRule type="containsBlanks" dxfId="67" priority="225">
      <formula>LEN(TRIM(B200))=0</formula>
    </cfRule>
  </conditionalFormatting>
  <conditionalFormatting sqref="B210">
    <cfRule type="containsBlanks" dxfId="66" priority="223">
      <formula>LEN(TRIM(B210))=0</formula>
    </cfRule>
  </conditionalFormatting>
  <conditionalFormatting sqref="B217">
    <cfRule type="containsBlanks" dxfId="65" priority="217">
      <formula>LEN(TRIM(B217))=0</formula>
    </cfRule>
  </conditionalFormatting>
  <conditionalFormatting sqref="D73:Z77">
    <cfRule type="cellIs" dxfId="64" priority="2" operator="equal">
      <formula>""</formula>
    </cfRule>
  </conditionalFormatting>
  <conditionalFormatting sqref="E15">
    <cfRule type="containsBlanks" dxfId="63" priority="115">
      <formula>LEN(TRIM(E15))=0</formula>
    </cfRule>
  </conditionalFormatting>
  <conditionalFormatting sqref="H15">
    <cfRule type="containsBlanks" dxfId="62" priority="117">
      <formula>LEN(TRIM(H15))=0</formula>
    </cfRule>
  </conditionalFormatting>
  <conditionalFormatting sqref="I35:I38">
    <cfRule type="containsBlanks" dxfId="61" priority="33">
      <formula>LEN(TRIM(I35))=0</formula>
    </cfRule>
  </conditionalFormatting>
  <conditionalFormatting sqref="I40">
    <cfRule type="containsBlanks" dxfId="60" priority="60">
      <formula>LEN(TRIM(I40))=0</formula>
    </cfRule>
  </conditionalFormatting>
  <conditionalFormatting sqref="I53:N53">
    <cfRule type="containsBlanks" dxfId="59" priority="107">
      <formula>LEN(TRIM(I53))=0</formula>
    </cfRule>
  </conditionalFormatting>
  <conditionalFormatting sqref="I46:X46">
    <cfRule type="expression" dxfId="58" priority="196">
      <formula>AND($I$42="その他",$I$46="")</formula>
    </cfRule>
  </conditionalFormatting>
  <conditionalFormatting sqref="I71:X71">
    <cfRule type="expression" dxfId="57" priority="7">
      <formula>AND($I$42="その他",#REF!="")</formula>
    </cfRule>
  </conditionalFormatting>
  <conditionalFormatting sqref="I92:X92">
    <cfRule type="containsBlanks" dxfId="56" priority="75">
      <formula>LEN(TRIM(I92))=0</formula>
    </cfRule>
  </conditionalFormatting>
  <conditionalFormatting sqref="K15">
    <cfRule type="containsBlanks" dxfId="55" priority="116">
      <formula>LEN(TRIM(K15))=0</formula>
    </cfRule>
  </conditionalFormatting>
  <conditionalFormatting sqref="L41 Q41">
    <cfRule type="containsBlanks" dxfId="54" priority="195">
      <formula>LEN(TRIM(L41))=0</formula>
    </cfRule>
  </conditionalFormatting>
  <conditionalFormatting sqref="L45">
    <cfRule type="containsBlanks" dxfId="53" priority="28">
      <formula>LEN(TRIM(L45))=0</formula>
    </cfRule>
  </conditionalFormatting>
  <conditionalFormatting sqref="N181:P181">
    <cfRule type="containsBlanks" dxfId="52" priority="215">
      <formula>LEN(TRIM(N181))=0</formula>
    </cfRule>
  </conditionalFormatting>
  <conditionalFormatting sqref="N188:P189">
    <cfRule type="containsBlanks" dxfId="51" priority="216">
      <formula>LEN(TRIM(N188))=0</formula>
    </cfRule>
  </conditionalFormatting>
  <conditionalFormatting sqref="N195:P195">
    <cfRule type="containsBlanks" dxfId="50" priority="220">
      <formula>LEN(TRIM(N195))=0</formula>
    </cfRule>
  </conditionalFormatting>
  <conditionalFormatting sqref="N205:P205">
    <cfRule type="containsBlanks" dxfId="49" priority="221">
      <formula>LEN(TRIM(N205))=0</formula>
    </cfRule>
  </conditionalFormatting>
  <conditionalFormatting sqref="N212:P212">
    <cfRule type="containsBlanks" dxfId="48" priority="222">
      <formula>LEN(TRIM(N212))=0</formula>
    </cfRule>
  </conditionalFormatting>
  <conditionalFormatting sqref="N223:P223">
    <cfRule type="containsBlanks" dxfId="47" priority="224">
      <formula>LEN(TRIM(N223))=0</formula>
    </cfRule>
  </conditionalFormatting>
  <conditionalFormatting sqref="N43:Q44">
    <cfRule type="containsBlanks" dxfId="46" priority="101">
      <formula>LEN(TRIM(N43))=0</formula>
    </cfRule>
  </conditionalFormatting>
  <conditionalFormatting sqref="N180:S180">
    <cfRule type="containsBlanks" dxfId="45" priority="214">
      <formula>LEN(TRIM(N180))=0</formula>
    </cfRule>
  </conditionalFormatting>
  <conditionalFormatting sqref="O54">
    <cfRule type="containsBlanks" dxfId="44" priority="54">
      <formula>LEN(TRIM(O54))=0</formula>
    </cfRule>
  </conditionalFormatting>
  <conditionalFormatting sqref="O17:Z17 N18:Z20 M34 I42:X42 I48:X50">
    <cfRule type="containsBlanks" dxfId="43" priority="201">
      <formula>LEN(TRIM(I17))=0</formula>
    </cfRule>
  </conditionalFormatting>
  <conditionalFormatting sqref="P72:P77">
    <cfRule type="expression" dxfId="42" priority="3">
      <formula>AND($I$42="その他",#REF!="")</formula>
    </cfRule>
  </conditionalFormatting>
  <conditionalFormatting sqref="P131">
    <cfRule type="containsBlanks" dxfId="41" priority="204">
      <formula>LEN(TRIM(P131))=0</formula>
    </cfRule>
  </conditionalFormatting>
  <conditionalFormatting sqref="P273:AA274">
    <cfRule type="containsBlanks" dxfId="40" priority="77">
      <formula>LEN(TRIM(P273))=0</formula>
    </cfRule>
  </conditionalFormatting>
  <conditionalFormatting sqref="Q101:Q104 Q106 Q108:Q109">
    <cfRule type="containsBlanks" dxfId="39" priority="27">
      <formula>LEN(TRIM(Q101))=0</formula>
    </cfRule>
  </conditionalFormatting>
  <conditionalFormatting sqref="R188:U189">
    <cfRule type="containsBlanks" dxfId="38" priority="218">
      <formula>LEN(TRIM(R188))=0</formula>
    </cfRule>
  </conditionalFormatting>
  <conditionalFormatting sqref="S37">
    <cfRule type="containsBlanks" dxfId="37" priority="125">
      <formula>LEN(TRIM(S37))=0</formula>
    </cfRule>
  </conditionalFormatting>
  <conditionalFormatting sqref="S43:S44 V43:V44">
    <cfRule type="containsBlanks" dxfId="36" priority="102">
      <formula>LEN(TRIM(S43))=0</formula>
    </cfRule>
  </conditionalFormatting>
  <conditionalFormatting sqref="S54 V54">
    <cfRule type="containsBlanks" dxfId="35" priority="53">
      <formula>LEN(TRIM(S54))=0</formula>
    </cfRule>
  </conditionalFormatting>
  <conditionalFormatting sqref="T275:AA275 T276 Z276 T277:AA277">
    <cfRule type="containsBlanks" dxfId="34" priority="76">
      <formula>LEN(TRIM(T275))=0</formula>
    </cfRule>
  </conditionalFormatting>
  <conditionalFormatting sqref="U72:U77">
    <cfRule type="expression" dxfId="33" priority="4">
      <formula>AND($I$42="その他",#REF!="")</formula>
    </cfRule>
  </conditionalFormatting>
  <conditionalFormatting sqref="U103">
    <cfRule type="expression" dxfId="32" priority="15">
      <formula>$I$37="併用住宅"</formula>
    </cfRule>
    <cfRule type="expression" dxfId="31" priority="16">
      <formula>AND($I$37="併用住宅",$U$103="")</formula>
    </cfRule>
  </conditionalFormatting>
  <conditionalFormatting sqref="U100:X102">
    <cfRule type="expression" dxfId="30" priority="17">
      <formula>$I$37="併用住宅"</formula>
    </cfRule>
  </conditionalFormatting>
  <conditionalFormatting sqref="U102:X102">
    <cfRule type="expression" dxfId="29" priority="18">
      <formula>AND($I$37="併用住宅",$U$102="")</formula>
    </cfRule>
  </conditionalFormatting>
  <conditionalFormatting sqref="U104:X105">
    <cfRule type="expression" dxfId="28" priority="13">
      <formula>AND($I$37="併用住宅",$U$104="")</formula>
    </cfRule>
  </conditionalFormatting>
  <conditionalFormatting sqref="U104:X107">
    <cfRule type="expression" dxfId="27" priority="10">
      <formula>$I$37="併用住宅"</formula>
    </cfRule>
  </conditionalFormatting>
  <conditionalFormatting sqref="U106:X107">
    <cfRule type="expression" dxfId="26" priority="9">
      <formula>AND($I$37="併用住宅",$U$106="")</formula>
    </cfRule>
  </conditionalFormatting>
  <conditionalFormatting sqref="U108:X108">
    <cfRule type="expression" dxfId="25" priority="19">
      <formula>$I$37="併用住宅"</formula>
    </cfRule>
    <cfRule type="expression" dxfId="24" priority="21">
      <formula>AND($I$37="併用住宅",$U$108="")</formula>
    </cfRule>
  </conditionalFormatting>
  <conditionalFormatting sqref="U109:X109">
    <cfRule type="expression" dxfId="23" priority="12">
      <formula>$I$37="併用住宅"</formula>
    </cfRule>
    <cfRule type="expression" dxfId="22" priority="11">
      <formula>AND($I$37="併用住宅",$U$109="")</formula>
    </cfRule>
  </conditionalFormatting>
  <conditionalFormatting sqref="U58:Z58">
    <cfRule type="cellIs" dxfId="21" priority="42" operator="equal">
      <formula>""</formula>
    </cfRule>
  </conditionalFormatting>
  <conditionalFormatting sqref="U60:Z60">
    <cfRule type="cellIs" dxfId="20" priority="44" operator="equal">
      <formula>""</formula>
    </cfRule>
  </conditionalFormatting>
  <conditionalFormatting sqref="U63:Z63">
    <cfRule type="cellIs" dxfId="19" priority="45" operator="equal">
      <formula>""</formula>
    </cfRule>
  </conditionalFormatting>
  <conditionalFormatting sqref="V40:V41">
    <cfRule type="containsBlanks" dxfId="18" priority="120">
      <formula>LEN(TRIM(V40))=0</formula>
    </cfRule>
  </conditionalFormatting>
  <conditionalFormatting sqref="V38:W38">
    <cfRule type="expression" dxfId="17" priority="189">
      <formula>AND($I$37="併用住宅",$V$38="")</formula>
    </cfRule>
  </conditionalFormatting>
  <conditionalFormatting sqref="V39:W39">
    <cfRule type="expression" dxfId="16" priority="188">
      <formula>AND($I$37="併用住宅",$V$39="")</formula>
    </cfRule>
  </conditionalFormatting>
  <conditionalFormatting sqref="V188:Z188">
    <cfRule type="expression" dxfId="15" priority="70">
      <formula>"$R$158=""その他のこて塗り"""</formula>
    </cfRule>
    <cfRule type="expression" dxfId="14" priority="69">
      <formula>AND($R$188="その他のこて塗り",$V$188="")</formula>
    </cfRule>
  </conditionalFormatting>
  <conditionalFormatting sqref="V189:Z189">
    <cfRule type="expression" dxfId="13" priority="68">
      <formula>AND($R$189="その他のこて塗り",$V$189="")</formula>
    </cfRule>
  </conditionalFormatting>
  <dataValidations count="35">
    <dataValidation type="whole" operator="greaterThanOrEqual" allowBlank="1" showInputMessage="1" error="1か所以上が必須です。" sqref="V41 L41 Q41" xr:uid="{00000000-0002-0000-0000-000000000000}">
      <formula1>1</formula1>
    </dataValidation>
    <dataValidation type="list" allowBlank="1" showInputMessage="1" sqref="I42:X42" xr:uid="{00000000-0002-0000-0000-000003000000}">
      <formula1>"在来軸組工法,伝統構法,その他"</formula1>
    </dataValidation>
    <dataValidation type="whole" operator="greaterThanOrEqual" allowBlank="1" showInputMessage="1" showErrorMessage="1" errorTitle="エラー" error="10以上の整数値（小数点以下切捨て）を入力してください。（10未満の数値や整数値以外の内容は入力できません。）" sqref="Q101:T101" xr:uid="{00000000-0002-0000-0000-000004000000}">
      <formula1>10</formula1>
    </dataValidation>
    <dataValidation type="whole" allowBlank="1" showInputMessage="1" showErrorMessage="1" errorTitle="エラー" error="10以上かつ木材使用材積合計以下の整数値（小数点以下切捨て）を入力してください。（10未満の数値や整数値以外の内容は入力できません。）_x000a_県産材10m3未満は補助対象外です。" sqref="Q102:T102" xr:uid="{00000000-0002-0000-0000-000005000000}">
      <formula1>10</formula1>
      <formula2>Q101</formula2>
    </dataValidation>
    <dataValidation type="list" allowBlank="1" showInputMessage="1" showErrorMessage="1" sqref="N195:P195" xr:uid="{00000000-0002-0000-0000-000006000000}">
      <formula1>"　,和瓦,平板瓦,S瓦,"</formula1>
    </dataValidation>
    <dataValidation type="list" allowBlank="1" showInputMessage="1" showErrorMessage="1" sqref="N180:S180" xr:uid="{00000000-0002-0000-0000-000007000000}">
      <formula1>"ささら子下見板,押縁下見板,南京下見板,"</formula1>
    </dataValidation>
    <dataValidation type="list" allowBlank="1" showInputMessage="1" sqref="M34:X34" xr:uid="{00000000-0002-0000-0000-000008000000}">
      <formula1>"鳥取市,米子市,倉吉市,境港市,岩美町,若桜町,智頭町,八頭町,三朝町,湯梨浜町,琴浦町,北栄町,大山町,日吉津村,伯耆町,南部町,日野町,日南町,江府町,"</formula1>
    </dataValidation>
    <dataValidation type="list" allowBlank="1" showInputMessage="1" showErrorMessage="1" sqref="H15:I15" xr:uid="{00000000-0002-0000-0000-000009000000}">
      <formula1>"1,2,3,4,5,6,7,8,9,10,11,12,"</formula1>
    </dataValidation>
    <dataValidation type="list" allowBlank="1" showInputMessage="1" sqref="V40:W40" xr:uid="{00000000-0002-0000-0000-00000A000000}">
      <formula1>"1,2,3,"</formula1>
    </dataValidation>
    <dataValidation type="list" allowBlank="1" showInputMessage="1" showErrorMessage="1" sqref="K15:L15" xr:uid="{00000000-0002-0000-0000-00000B000000}">
      <formula1>"1,2,3,4,5,6,7,8,9,10,11,12,13,14,15,16,17,18,19,20,21,22,23,24,25,26,27,28,29,30,31, "</formula1>
    </dataValidation>
    <dataValidation type="list" allowBlank="1" showInputMessage="1" sqref="I53:N53" xr:uid="{00000000-0002-0000-0000-00000D000000}">
      <formula1>"要,不要,"</formula1>
    </dataValidation>
    <dataValidation type="list" allowBlank="1" showInputMessage="1" sqref="V54:W54 V43:W44" xr:uid="{00000000-0002-0000-0000-00000E000000}">
      <formula1>"1,2,3,4,5,6,7,8,9,10,11,12,13,14,15,16,17,18,19,20,21,22,23,24,25,26,27,28,29,30,31,"</formula1>
    </dataValidation>
    <dataValidation type="list" allowBlank="1" showInputMessage="1" showErrorMessage="1" sqref="B27 B29 B47 B52 B56 B89 B85 B91 B95 B131 P131 B169 B172 B177 B184 B192 B200 B210 B217 B81 B151 B153 B58 B66 B79 B60 B63 B69 B83 B148" xr:uid="{00000000-0002-0000-0000-00000F000000}">
      <formula1>"✔,"</formula1>
    </dataValidation>
    <dataValidation type="list" allowBlank="1" showInputMessage="1" sqref="T275:AA275" xr:uid="{00000000-0002-0000-0000-000010000000}">
      <formula1>"一級建築士事務所,二級建築士事務所,木造建築士事務所"</formula1>
    </dataValidation>
    <dataValidation type="list" allowBlank="1" showInputMessage="1" showErrorMessage="1" sqref="J273:O273" xr:uid="{00000000-0002-0000-0000-000011000000}">
      <formula1>"工事監理者氏名,工事施工者氏名"</formula1>
    </dataValidation>
    <dataValidation type="whole" allowBlank="1" showInputMessage="1" showErrorMessage="1" error="整数値（小数点以下切捨て）を入力してください。" sqref="Q109:T109" xr:uid="{00000000-0002-0000-0000-000012000000}">
      <formula1>0</formula1>
      <formula2>1000000</formula2>
    </dataValidation>
    <dataValidation type="list" allowBlank="1" showInputMessage="1" showErrorMessage="1" sqref="R188:U188" xr:uid="{00000000-0002-0000-0000-000013000000}">
      <formula1>"　,モルタル塗,漆喰塗,土壁塗,そとん壁,その他のこて塗り"</formula1>
    </dataValidation>
    <dataValidation type="list" allowBlank="1" showInputMessage="1" showErrorMessage="1" sqref="R189:U189" xr:uid="{00000000-0002-0000-0000-000014000000}">
      <formula1>"　,珪藻土塗,じゅらく塗,その他のこて塗り"</formula1>
    </dataValidation>
    <dataValidation type="list" allowBlank="1" showInputMessage="1" showErrorMessage="1" sqref="AC251 AC266:AC268" xr:uid="{00000000-0002-0000-0000-000015000000}">
      <formula1>"はい,いいえ"</formula1>
    </dataValidation>
    <dataValidation type="list" allowBlank="1" showInputMessage="1" showErrorMessage="1" sqref="U63:Z63" xr:uid="{00000000-0002-0000-0000-000017000000}">
      <formula1>"『ZEH』,Nearly ZEH（多雪地域に限る）,ZEH Oriented（補助対象外）"</formula1>
    </dataValidation>
    <dataValidation type="list" allowBlank="1" showInputMessage="1" showErrorMessage="1" sqref="U60:Z60" xr:uid="{00000000-0002-0000-0000-000018000000}">
      <formula1>"太陽光発電（自家設置）,太陽光発電（リース）,太陽光発電（PPA）,太陽熱利用設備,バイオマス利用設備,地中熱利用設備,その他"</formula1>
    </dataValidation>
    <dataValidation type="list" allowBlank="1" showInputMessage="1" showErrorMessage="1" sqref="U58:Z58" xr:uid="{00000000-0002-0000-0000-000019000000}">
      <formula1>"T-G1,T-G2,T-G3"</formula1>
    </dataValidation>
    <dataValidation type="list" allowBlank="1" showInputMessage="1" showErrorMessage="1" sqref="E15:F15" xr:uid="{00000000-0002-0000-0000-00001A000000}">
      <formula1>"5,6,7,8,9,10,"</formula1>
    </dataValidation>
    <dataValidation type="whole" showInputMessage="1" showErrorMessage="1" errorTitle="エラー" error="県産材の使用材積以下の整数値（小数点以下切捨て）を入力してください。_x000a_" sqref="Q106:T107" xr:uid="{00000000-0002-0000-0000-00001B000000}">
      <formula1>0</formula1>
      <formula2>Q103</formula2>
    </dataValidation>
    <dataValidation type="whole" showInputMessage="1" showErrorMessage="1" errorTitle="エラー" error="県産材の使用材積以下の整数値（小数点以下切捨て）を入力してください。_x000a_" sqref="Q103:T105" xr:uid="{00000000-0002-0000-0000-00001C000000}">
      <formula1>0</formula1>
      <formula2>Q102</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8:X108 U102:X102" xr:uid="{00000000-0002-0000-0000-00001D000000}">
      <formula1>0</formula1>
      <formula2>MIN(Q102,U96)</formula2>
    </dataValidation>
    <dataValidation type="whole" allowBlank="1" showInputMessage="1" showErrorMessage="1" error="県産材の使用材積以下の整数値（小数点以下切捨て）を入力してください。_x000a_" sqref="Q108:T108" xr:uid="{00000000-0002-0000-0000-00001E000000}">
      <formula1>0</formula1>
      <formula2>Q102</formula2>
    </dataValidation>
    <dataValidation type="whole" allowBlank="1" showInputMessage="1" showErrorMessage="1" errorTitle="エラー" error="併用住宅全体の県産内外装材、県産木塀の見付面積以下の整数値（小数点以下切捨て）を入力してください。" sqref="U109:X109" xr:uid="{00000000-0002-0000-0000-00001F000000}">
      <formula1>0</formula1>
      <formula2>Q109</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4:X105" xr:uid="{00000000-0002-0000-0000-000020000000}">
      <formula1>0</formula1>
      <formula2>MIN(U103,Q104)</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6:X107" xr:uid="{00000000-0002-0000-0000-000021000000}">
      <formula1>0</formula1>
      <formula2>MIN(U103,Q106)</formula2>
    </dataValidation>
    <dataValidation type="whole" allowBlank="1" showInputMessage="1" showErrorMessage="1" errorTitle="エラー" error="住宅部分の県産材使用材積以下かつ併用住宅全体の県産CLT材の使用材積以下の整数値（小数点以下切捨て）を入力してください。" sqref="U103:X103" xr:uid="{00000000-0002-0000-0000-000022000000}">
      <formula1>0</formula1>
      <formula2>MIN(Q103,U102)</formula2>
    </dataValidation>
    <dataValidation type="list" allowBlank="1" showInputMessage="1" sqref="I37:N37" xr:uid="{02E97119-CF9F-4394-BE73-333F4B9F7C4D}">
      <formula1>"専用住宅,併用住宅"</formula1>
    </dataValidation>
    <dataValidation type="list" allowBlank="1" showInputMessage="1" sqref="N43:Q43 N44:Q44" xr:uid="{79AEC473-9117-4A66-9F53-B275D55243A2}">
      <formula1>"5,6,7,8,9,10,"</formula1>
    </dataValidation>
    <dataValidation type="list" allowBlank="1" showInputMessage="1" sqref="S43:T43 S44:T44 S54:T54" xr:uid="{36E5F0BF-3EA9-4865-AAE5-2AA97EAFF06B}">
      <formula1>"1,2,3,4,5,6,7,8,9,10,11,12,"</formula1>
    </dataValidation>
    <dataValidation type="list" allowBlank="1" showInputMessage="1" sqref="O54:Q54" xr:uid="{0DDFDF32-7769-4A14-A04D-E289E6DDF416}">
      <formula1>"2,3,4,5,6,7,8,9,10,"</formula1>
    </dataValidation>
  </dataValidations>
  <printOptions horizontalCentered="1"/>
  <pageMargins left="0.70866141732283472" right="0.70866141732283472" top="0.47244094488188981" bottom="0.23622047244094491" header="0.31496062992125984" footer="0.31496062992125984"/>
  <pageSetup paperSize="9" scale="90" orientation="portrait" verticalDpi="1200" r:id="rId1"/>
  <rowBreaks count="3" manualBreakCount="3">
    <brk id="87" max="26" man="1"/>
    <brk id="162" max="26" man="1"/>
    <brk id="226" max="26"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3"/>
  <sheetViews>
    <sheetView showGridLines="0" view="pageBreakPreview" topLeftCell="A13" zoomScale="85" zoomScaleNormal="100" zoomScaleSheetLayoutView="85" workbookViewId="0">
      <selection activeCell="K34" sqref="K34"/>
    </sheetView>
  </sheetViews>
  <sheetFormatPr defaultColWidth="9" defaultRowHeight="13.2" x14ac:dyDescent="0.2"/>
  <cols>
    <col min="1" max="1" width="4.88671875" style="1" customWidth="1"/>
    <col min="2" max="4" width="24.6640625" style="1" customWidth="1"/>
    <col min="5" max="16384" width="9" style="1"/>
  </cols>
  <sheetData>
    <row r="1" spans="1:6" x14ac:dyDescent="0.2">
      <c r="A1" s="1" t="s">
        <v>152</v>
      </c>
    </row>
    <row r="5" spans="1:6" ht="14.4" x14ac:dyDescent="0.2">
      <c r="A5" s="461" t="s">
        <v>141</v>
      </c>
      <c r="B5" s="461"/>
      <c r="C5" s="461"/>
      <c r="D5" s="461"/>
      <c r="E5" s="461"/>
    </row>
    <row r="7" spans="1:6" ht="38.25" customHeight="1" x14ac:dyDescent="0.2">
      <c r="C7" s="5" t="s">
        <v>39</v>
      </c>
      <c r="D7" s="332" t="str">
        <f>IF(【様式第６号】事業報告書兼チェックシート!N18="","",【様式第６号】事業報告書兼チェックシート!N18)</f>
        <v/>
      </c>
      <c r="E7" s="332"/>
    </row>
    <row r="8" spans="1:6" x14ac:dyDescent="0.2">
      <c r="C8" s="5" t="s">
        <v>40</v>
      </c>
      <c r="D8" s="436" t="str">
        <f>IF(【様式第６号】事業報告書兼チェックシート!N19="","",【様式第６号】事業報告書兼チェックシート!N19)</f>
        <v/>
      </c>
      <c r="E8" s="436"/>
    </row>
    <row r="10" spans="1:6" x14ac:dyDescent="0.2">
      <c r="A10" s="1" t="s">
        <v>34</v>
      </c>
    </row>
    <row r="11" spans="1:6" x14ac:dyDescent="0.2">
      <c r="A11" s="1" t="s">
        <v>35</v>
      </c>
    </row>
    <row r="13" spans="1:6" x14ac:dyDescent="0.2">
      <c r="B13" s="91" t="s">
        <v>33</v>
      </c>
      <c r="C13" s="91" t="s">
        <v>5</v>
      </c>
      <c r="D13" s="91" t="s">
        <v>38</v>
      </c>
    </row>
    <row r="14" spans="1:6" ht="28.35" customHeight="1" x14ac:dyDescent="0.2">
      <c r="A14" s="39" t="s">
        <v>37</v>
      </c>
      <c r="B14" s="91" t="s">
        <v>244</v>
      </c>
      <c r="C14" s="98" t="s">
        <v>245</v>
      </c>
      <c r="D14" s="97" t="s">
        <v>246</v>
      </c>
    </row>
    <row r="15" spans="1:6" ht="29.85" customHeight="1" x14ac:dyDescent="0.2">
      <c r="A15" s="39" t="s">
        <v>37</v>
      </c>
      <c r="B15" s="58" t="s">
        <v>247</v>
      </c>
      <c r="C15" s="58" t="s">
        <v>248</v>
      </c>
      <c r="D15" s="58" t="s">
        <v>249</v>
      </c>
      <c r="F15" s="93"/>
    </row>
    <row r="16" spans="1:6" x14ac:dyDescent="0.2">
      <c r="B16" s="92"/>
      <c r="C16" s="92"/>
      <c r="D16" s="92"/>
    </row>
    <row r="17" spans="1:7" x14ac:dyDescent="0.2">
      <c r="B17" s="57" t="s">
        <v>33</v>
      </c>
      <c r="C17" s="91" t="s">
        <v>5</v>
      </c>
      <c r="D17" s="91" t="s">
        <v>19</v>
      </c>
    </row>
    <row r="18" spans="1:7" ht="36" customHeight="1" x14ac:dyDescent="0.2">
      <c r="B18" s="65"/>
      <c r="C18" s="65"/>
      <c r="D18" s="66"/>
    </row>
    <row r="19" spans="1:7" ht="36" customHeight="1" x14ac:dyDescent="0.2">
      <c r="B19" s="65"/>
      <c r="C19" s="65"/>
      <c r="D19" s="66"/>
    </row>
    <row r="20" spans="1:7" ht="36" customHeight="1" x14ac:dyDescent="0.2">
      <c r="B20" s="65"/>
      <c r="C20" s="65"/>
      <c r="D20" s="66"/>
    </row>
    <row r="21" spans="1:7" ht="36" customHeight="1" x14ac:dyDescent="0.2">
      <c r="B21" s="65"/>
      <c r="C21" s="65"/>
      <c r="D21" s="66"/>
      <c r="G21" s="1" t="s">
        <v>228</v>
      </c>
    </row>
    <row r="22" spans="1:7" ht="36" customHeight="1" x14ac:dyDescent="0.2">
      <c r="B22" s="65"/>
      <c r="C22" s="65"/>
      <c r="D22" s="66"/>
      <c r="G22" s="1" t="s">
        <v>229</v>
      </c>
    </row>
    <row r="23" spans="1:7" ht="36" customHeight="1" x14ac:dyDescent="0.2">
      <c r="B23" s="65"/>
      <c r="C23" s="65"/>
      <c r="D23" s="66"/>
      <c r="G23" s="1" t="s">
        <v>230</v>
      </c>
    </row>
    <row r="24" spans="1:7" ht="36" customHeight="1" x14ac:dyDescent="0.2">
      <c r="B24" s="65"/>
      <c r="C24" s="65"/>
      <c r="D24" s="66"/>
      <c r="G24" s="1" t="s">
        <v>231</v>
      </c>
    </row>
    <row r="26" spans="1:7" x14ac:dyDescent="0.2">
      <c r="B26" s="94"/>
      <c r="C26" s="94"/>
      <c r="D26" s="95"/>
      <c r="G26" s="1" t="s">
        <v>232</v>
      </c>
    </row>
    <row r="27" spans="1:7" x14ac:dyDescent="0.2">
      <c r="A27" s="1" t="s">
        <v>44</v>
      </c>
    </row>
    <row r="28" spans="1:7" x14ac:dyDescent="0.2">
      <c r="A28" s="59" t="s">
        <v>233</v>
      </c>
      <c r="B28" s="460" t="s">
        <v>43</v>
      </c>
      <c r="C28" s="460"/>
      <c r="D28" s="460"/>
      <c r="E28" s="460"/>
    </row>
    <row r="29" spans="1:7" x14ac:dyDescent="0.2">
      <c r="A29" s="60"/>
      <c r="B29" s="460"/>
      <c r="C29" s="460"/>
      <c r="D29" s="460"/>
      <c r="E29" s="460"/>
    </row>
    <row r="30" spans="1:7" x14ac:dyDescent="0.2">
      <c r="A30" s="59" t="s">
        <v>233</v>
      </c>
      <c r="B30" s="460" t="s">
        <v>45</v>
      </c>
      <c r="C30" s="460"/>
      <c r="D30" s="460"/>
      <c r="E30" s="460"/>
      <c r="G30" s="1" t="s">
        <v>234</v>
      </c>
    </row>
    <row r="31" spans="1:7" x14ac:dyDescent="0.2">
      <c r="A31" s="59"/>
      <c r="B31" s="460"/>
      <c r="C31" s="460"/>
      <c r="D31" s="460"/>
      <c r="E31" s="460"/>
      <c r="G31" s="1" t="s">
        <v>235</v>
      </c>
    </row>
    <row r="32" spans="1:7" x14ac:dyDescent="0.2">
      <c r="A32" s="59"/>
      <c r="B32" s="460"/>
      <c r="C32" s="460"/>
      <c r="D32" s="460"/>
      <c r="E32" s="460"/>
    </row>
    <row r="33" spans="1:5" x14ac:dyDescent="0.2">
      <c r="A33" s="60"/>
      <c r="B33" s="460"/>
      <c r="C33" s="460"/>
      <c r="D33" s="460"/>
      <c r="E33" s="460"/>
    </row>
  </sheetData>
  <mergeCells count="5">
    <mergeCell ref="B30:E33"/>
    <mergeCell ref="A5:E5"/>
    <mergeCell ref="D7:E7"/>
    <mergeCell ref="D8:E8"/>
    <mergeCell ref="B28:E29"/>
  </mergeCells>
  <phoneticPr fontId="1"/>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J76"/>
  <sheetViews>
    <sheetView zoomScale="85" zoomScaleNormal="85" workbookViewId="0">
      <selection activeCell="F25" sqref="F25"/>
    </sheetView>
  </sheetViews>
  <sheetFormatPr defaultColWidth="9" defaultRowHeight="13.2" x14ac:dyDescent="0.2"/>
  <cols>
    <col min="1" max="1" width="2" style="61" customWidth="1"/>
    <col min="2" max="2" width="18.6640625" style="61" customWidth="1"/>
    <col min="3" max="4" width="15.44140625" style="61" customWidth="1"/>
    <col min="5" max="5" width="6.88671875" style="61" customWidth="1"/>
    <col min="6" max="6" width="20.109375" style="61" customWidth="1"/>
    <col min="7" max="8" width="15.44140625" style="61" customWidth="1"/>
    <col min="9" max="9" width="5.33203125" style="61" customWidth="1"/>
    <col min="10" max="10" width="19.88671875" style="61" customWidth="1"/>
    <col min="11" max="11" width="1" style="61" customWidth="1"/>
    <col min="12" max="16384" width="9" style="61"/>
  </cols>
  <sheetData>
    <row r="1" spans="2:10" ht="43.5" customHeight="1" x14ac:dyDescent="0.2">
      <c r="B1" s="462" t="s">
        <v>458</v>
      </c>
      <c r="C1" s="462"/>
      <c r="D1" s="462"/>
      <c r="F1" s="70" t="s">
        <v>226</v>
      </c>
      <c r="J1" s="71" t="s">
        <v>203</v>
      </c>
    </row>
    <row r="2" spans="2:10" x14ac:dyDescent="0.2">
      <c r="B2" s="103" t="s">
        <v>49</v>
      </c>
      <c r="C2" s="103" t="s">
        <v>204</v>
      </c>
      <c r="D2" s="103" t="s">
        <v>205</v>
      </c>
      <c r="F2" s="103" t="s">
        <v>49</v>
      </c>
      <c r="G2" s="103" t="s">
        <v>204</v>
      </c>
      <c r="H2" s="103" t="s">
        <v>206</v>
      </c>
      <c r="J2" s="103" t="s">
        <v>207</v>
      </c>
    </row>
    <row r="3" spans="2:10" x14ac:dyDescent="0.2">
      <c r="B3" s="104" t="s">
        <v>208</v>
      </c>
      <c r="C3" s="72"/>
      <c r="D3" s="72"/>
      <c r="F3" s="104" t="str">
        <f>B3</f>
        <v>県産材</v>
      </c>
      <c r="G3" s="73">
        <f>IF(【様式第６号】事業報告書兼チェックシート!Y102="",0,【様式第６号】事業報告書兼チェックシート!Y102*10000)</f>
        <v>0</v>
      </c>
      <c r="H3" s="73">
        <f>IF(【様式第６号】事業報告書兼チェックシート!Y102="",0,【様式第６号】事業報告書兼チェックシート!Y102*10000)</f>
        <v>0</v>
      </c>
      <c r="J3" s="74">
        <f>IF(H3="","",MIN(D3,H3))</f>
        <v>0</v>
      </c>
    </row>
    <row r="4" spans="2:10" x14ac:dyDescent="0.2">
      <c r="B4" s="104" t="s">
        <v>444</v>
      </c>
      <c r="C4" s="75"/>
      <c r="D4" s="72"/>
      <c r="F4" s="104" t="str">
        <f>B4</f>
        <v>県産JAS製材</v>
      </c>
      <c r="G4" s="73">
        <f>IF(【様式第６号】事業報告書兼チェックシート!Y103="",0,【様式第６号】事業報告書兼チェックシート!Y103*10000)</f>
        <v>0</v>
      </c>
      <c r="H4" s="73">
        <f>IF(【様式第６号】事業報告書兼チェックシート!Y107="",0,【様式第６号】事業報告書兼チェックシート!Y107*10000)</f>
        <v>0</v>
      </c>
      <c r="J4" s="74">
        <f t="shared" ref="J4:J9" si="0">IF(H4="","",MIN(D4,H4))</f>
        <v>0</v>
      </c>
    </row>
    <row r="5" spans="2:10" x14ac:dyDescent="0.2">
      <c r="B5" s="104" t="s">
        <v>453</v>
      </c>
      <c r="C5" s="75"/>
      <c r="D5" s="72"/>
      <c r="F5" s="104" t="str">
        <f t="shared" ref="F5:F9" si="1">B5</f>
        <v>県産ヤング係数確認構造材</v>
      </c>
      <c r="G5" s="73">
        <f>IF(【様式第６号】事業報告書兼チェックシート!Y107="",0,【様式第６号】事業報告書兼チェックシート!Y107*10000)</f>
        <v>0</v>
      </c>
      <c r="H5" s="73">
        <f>IF(【様式第６号】事業報告書兼チェックシート!Y108="",0,【様式第６号】事業報告書兼チェックシート!Y108*10000)</f>
        <v>0</v>
      </c>
      <c r="J5" s="74">
        <f t="shared" si="0"/>
        <v>0</v>
      </c>
    </row>
    <row r="6" spans="2:10" x14ac:dyDescent="0.2">
      <c r="B6" s="104" t="s">
        <v>212</v>
      </c>
      <c r="C6" s="75"/>
      <c r="D6" s="72"/>
      <c r="F6" s="104" t="str">
        <f t="shared" si="1"/>
        <v>県産ＣＬＴ材、県産内外装材</v>
      </c>
      <c r="G6" s="73">
        <f>IF(【様式第６号】事業報告書兼チェックシート!Y109="",0,【様式第６号】事業報告書兼チェックシート!Y109*10000)</f>
        <v>0</v>
      </c>
      <c r="H6" s="73">
        <f>IF(【様式第６号】事業報告書兼チェックシート!Y109="",0,【様式第６号】事業報告書兼チェックシート!Y109*10000)</f>
        <v>0</v>
      </c>
      <c r="J6" s="74">
        <f>IF(H6="","",MIN(D6,H6))</f>
        <v>0</v>
      </c>
    </row>
    <row r="7" spans="2:10" x14ac:dyDescent="0.2">
      <c r="B7" s="104" t="s">
        <v>209</v>
      </c>
      <c r="C7" s="72"/>
      <c r="D7" s="72"/>
      <c r="F7" s="104" t="str">
        <f t="shared" si="1"/>
        <v>伝統技能活用</v>
      </c>
      <c r="G7" s="73">
        <f>IF(【様式第６号】事業報告書兼チェックシート!Y165="",0,【様式第６号】事業報告書兼チェックシート!Y165*10000)</f>
        <v>0</v>
      </c>
      <c r="H7" s="73">
        <f>IF(【様式第６号】事業報告書兼チェックシート!Y165="",0,【様式第６号】事業報告書兼チェックシート!Y165*10000)</f>
        <v>0</v>
      </c>
      <c r="J7" s="74">
        <f t="shared" si="0"/>
        <v>0</v>
      </c>
    </row>
    <row r="8" spans="2:10" x14ac:dyDescent="0.2">
      <c r="B8" s="104" t="s">
        <v>210</v>
      </c>
      <c r="C8" s="72"/>
      <c r="D8" s="72"/>
      <c r="F8" s="104" t="str">
        <f t="shared" si="1"/>
        <v>子育て世帯等</v>
      </c>
      <c r="G8" s="73">
        <f>IF(【様式第６号】事業報告書兼チェックシート!Y129="",0,【様式第６号】事業報告書兼チェックシート!Y129*10000)</f>
        <v>0</v>
      </c>
      <c r="H8" s="73">
        <f>IF(【様式第６号】事業報告書兼チェックシート!Y129="",0,【様式第６号】事業報告書兼チェックシート!Y129*10000)</f>
        <v>0</v>
      </c>
      <c r="J8" s="74">
        <f t="shared" si="0"/>
        <v>0</v>
      </c>
    </row>
    <row r="9" spans="2:10" x14ac:dyDescent="0.2">
      <c r="B9" s="104" t="s">
        <v>213</v>
      </c>
      <c r="C9" s="72"/>
      <c r="D9" s="72"/>
      <c r="F9" s="104" t="str">
        <f t="shared" si="1"/>
        <v>三世代同居等世帯支援</v>
      </c>
      <c r="G9" s="73">
        <f>IF(【様式第６号】事業報告書兼チェックシート!Y147="",0,【様式第６号】事業報告書兼チェックシート!Y147*10000)</f>
        <v>0</v>
      </c>
      <c r="H9" s="73">
        <f>IF(【様式第６号】事業報告書兼チェックシート!Y147="",0,【様式第６号】事業報告書兼チェックシート!Y147*10000)</f>
        <v>0</v>
      </c>
      <c r="J9" s="74">
        <f t="shared" si="0"/>
        <v>0</v>
      </c>
    </row>
    <row r="11" spans="2:10" x14ac:dyDescent="0.2">
      <c r="C11" s="103" t="s">
        <v>211</v>
      </c>
      <c r="D11" s="103" t="s">
        <v>205</v>
      </c>
      <c r="G11" s="103" t="s">
        <v>211</v>
      </c>
      <c r="H11" s="103" t="s">
        <v>205</v>
      </c>
    </row>
    <row r="12" spans="2:10" x14ac:dyDescent="0.2">
      <c r="C12" s="74" t="str">
        <f>IF(C3=0,"",SUM(C3:C9))</f>
        <v/>
      </c>
      <c r="D12" s="74" t="str">
        <f>IF(D3=0,"",MIN(SUM(D3:D9),1000000))</f>
        <v/>
      </c>
      <c r="G12" s="74" t="str">
        <f>IF(G3=0,"",SUM(G3:G9))</f>
        <v/>
      </c>
      <c r="H12" s="74" t="str">
        <f>IF(H3=0,"",MIN(MIN(SUM(J3:J9),1000000),1500000,D12))</f>
        <v/>
      </c>
    </row>
    <row r="14" spans="2:10" x14ac:dyDescent="0.2">
      <c r="B14" s="103" t="s">
        <v>49</v>
      </c>
      <c r="C14" s="103" t="s">
        <v>204</v>
      </c>
      <c r="D14" s="103" t="s">
        <v>205</v>
      </c>
      <c r="F14" s="103" t="s">
        <v>49</v>
      </c>
      <c r="G14" s="103" t="s">
        <v>204</v>
      </c>
      <c r="H14" s="103" t="s">
        <v>206</v>
      </c>
      <c r="J14" s="103" t="s">
        <v>207</v>
      </c>
    </row>
    <row r="15" spans="2:10" x14ac:dyDescent="0.2">
      <c r="B15" s="104" t="s">
        <v>407</v>
      </c>
      <c r="C15" s="72"/>
      <c r="D15" s="72"/>
      <c r="F15" s="104" t="str">
        <f>B15</f>
        <v>未来型</v>
      </c>
      <c r="G15" s="73">
        <f>IF(【様式第６号】事業報告書兼チェックシート!T232="",0,【様式第６号】事業報告書兼チェックシート!T232*10000)</f>
        <v>0</v>
      </c>
      <c r="H15" s="73">
        <f>IF(【様式第６号】事業報告書兼チェックシート!T232="",0,【様式第６号】事業報告書兼チェックシート!T232*10000)</f>
        <v>0</v>
      </c>
      <c r="J15" s="74">
        <f>IF(H15="","",MIN(D15,H15))</f>
        <v>0</v>
      </c>
    </row>
    <row r="16" spans="2:10" ht="13.5" customHeight="1" x14ac:dyDescent="0.2"/>
    <row r="17" spans="2:8" x14ac:dyDescent="0.2">
      <c r="C17" s="103" t="s">
        <v>211</v>
      </c>
      <c r="D17" s="103" t="s">
        <v>205</v>
      </c>
      <c r="G17" s="103" t="s">
        <v>211</v>
      </c>
      <c r="H17" s="103" t="s">
        <v>205</v>
      </c>
    </row>
    <row r="18" spans="2:8" x14ac:dyDescent="0.2">
      <c r="C18" s="74" t="str">
        <f>IF(C15=0,"",SUM(C15))</f>
        <v/>
      </c>
      <c r="D18" s="74" t="str">
        <f>IF(D15=0,"",SUM(D15))</f>
        <v/>
      </c>
      <c r="G18" s="74" t="str">
        <f>IF(G15=0,"",SUM(G15))</f>
        <v/>
      </c>
      <c r="H18" s="74" t="str">
        <f>IF(H15=0,"",SUM(H15))</f>
        <v/>
      </c>
    </row>
    <row r="21" spans="2:8" x14ac:dyDescent="0.2">
      <c r="B21" s="288" t="s">
        <v>512</v>
      </c>
    </row>
    <row r="22" spans="2:8" x14ac:dyDescent="0.2">
      <c r="B22" s="288" t="s">
        <v>513</v>
      </c>
    </row>
    <row r="23" spans="2:8" x14ac:dyDescent="0.2">
      <c r="B23" s="289" t="s">
        <v>479</v>
      </c>
    </row>
    <row r="25" spans="2:8" ht="13.8" thickBot="1" x14ac:dyDescent="0.25">
      <c r="C25" s="289" t="s">
        <v>480</v>
      </c>
    </row>
    <row r="26" spans="2:8" x14ac:dyDescent="0.2">
      <c r="B26" s="61" t="s">
        <v>481</v>
      </c>
      <c r="C26" s="290"/>
    </row>
    <row r="27" spans="2:8" x14ac:dyDescent="0.2">
      <c r="B27" s="61" t="s">
        <v>482</v>
      </c>
      <c r="C27" s="291"/>
    </row>
    <row r="28" spans="2:8" x14ac:dyDescent="0.2">
      <c r="B28" s="61" t="s">
        <v>420</v>
      </c>
      <c r="C28" s="291"/>
    </row>
    <row r="29" spans="2:8" x14ac:dyDescent="0.2">
      <c r="B29" s="61" t="s">
        <v>24</v>
      </c>
      <c r="C29" s="291"/>
    </row>
    <row r="30" spans="2:8" x14ac:dyDescent="0.2">
      <c r="B30" s="61" t="s">
        <v>110</v>
      </c>
      <c r="C30" s="291"/>
    </row>
    <row r="31" spans="2:8" x14ac:dyDescent="0.2">
      <c r="B31" s="61" t="s">
        <v>143</v>
      </c>
      <c r="C31" s="291"/>
    </row>
    <row r="32" spans="2:8" x14ac:dyDescent="0.2">
      <c r="B32" s="61" t="s">
        <v>483</v>
      </c>
      <c r="C32" s="291"/>
    </row>
    <row r="33" spans="2:3" x14ac:dyDescent="0.2">
      <c r="B33" s="61" t="s">
        <v>484</v>
      </c>
      <c r="C33" s="291"/>
    </row>
    <row r="34" spans="2:3" x14ac:dyDescent="0.2">
      <c r="B34" s="61" t="s">
        <v>30</v>
      </c>
      <c r="C34" s="291"/>
    </row>
    <row r="35" spans="2:3" x14ac:dyDescent="0.2">
      <c r="B35" s="61" t="s">
        <v>111</v>
      </c>
      <c r="C35" s="291"/>
    </row>
    <row r="36" spans="2:3" x14ac:dyDescent="0.2">
      <c r="B36" s="61" t="s">
        <v>81</v>
      </c>
      <c r="C36" s="291"/>
    </row>
    <row r="37" spans="2:3" x14ac:dyDescent="0.2">
      <c r="B37" s="61" t="s">
        <v>27</v>
      </c>
      <c r="C37" s="291"/>
    </row>
    <row r="38" spans="2:3" x14ac:dyDescent="0.2">
      <c r="B38" s="61" t="s">
        <v>28</v>
      </c>
      <c r="C38" s="291"/>
    </row>
    <row r="39" spans="2:3" x14ac:dyDescent="0.2">
      <c r="B39" s="61" t="s">
        <v>26</v>
      </c>
      <c r="C39" s="291"/>
    </row>
    <row r="40" spans="2:3" x14ac:dyDescent="0.2">
      <c r="B40" s="61" t="s">
        <v>485</v>
      </c>
      <c r="C40" s="291"/>
    </row>
    <row r="41" spans="2:3" x14ac:dyDescent="0.2">
      <c r="B41" s="61" t="s">
        <v>486</v>
      </c>
      <c r="C41" s="291"/>
    </row>
    <row r="42" spans="2:3" x14ac:dyDescent="0.2">
      <c r="B42" s="61" t="s">
        <v>487</v>
      </c>
      <c r="C42" s="291"/>
    </row>
    <row r="43" spans="2:3" x14ac:dyDescent="0.2">
      <c r="B43" s="61" t="s">
        <v>488</v>
      </c>
      <c r="C43" s="291"/>
    </row>
    <row r="44" spans="2:3" x14ac:dyDescent="0.2">
      <c r="B44" s="61" t="s">
        <v>489</v>
      </c>
      <c r="C44" s="291"/>
    </row>
    <row r="45" spans="2:3" x14ac:dyDescent="0.2">
      <c r="B45" s="61" t="s">
        <v>490</v>
      </c>
      <c r="C45" s="291"/>
    </row>
    <row r="46" spans="2:3" x14ac:dyDescent="0.2">
      <c r="B46" s="61" t="s">
        <v>3</v>
      </c>
      <c r="C46" s="291"/>
    </row>
    <row r="47" spans="2:3" x14ac:dyDescent="0.2">
      <c r="B47" s="61" t="s">
        <v>4</v>
      </c>
      <c r="C47" s="291"/>
    </row>
    <row r="48" spans="2:3" x14ac:dyDescent="0.2">
      <c r="B48" s="61" t="s">
        <v>23</v>
      </c>
      <c r="C48" s="291"/>
    </row>
    <row r="49" spans="2:3" x14ac:dyDescent="0.2">
      <c r="B49" s="61" t="s">
        <v>31</v>
      </c>
      <c r="C49" s="291"/>
    </row>
    <row r="50" spans="2:3" x14ac:dyDescent="0.2">
      <c r="B50" s="61" t="s">
        <v>491</v>
      </c>
      <c r="C50" s="291"/>
    </row>
    <row r="51" spans="2:3" x14ac:dyDescent="0.2">
      <c r="B51" s="61" t="s">
        <v>492</v>
      </c>
      <c r="C51" s="291"/>
    </row>
    <row r="52" spans="2:3" x14ac:dyDescent="0.2">
      <c r="B52" s="61" t="s">
        <v>493</v>
      </c>
      <c r="C52" s="291"/>
    </row>
    <row r="53" spans="2:3" x14ac:dyDescent="0.2">
      <c r="B53" s="61" t="s">
        <v>494</v>
      </c>
      <c r="C53" s="291"/>
    </row>
    <row r="54" spans="2:3" x14ac:dyDescent="0.2">
      <c r="B54" s="61" t="s">
        <v>495</v>
      </c>
      <c r="C54" s="291"/>
    </row>
    <row r="55" spans="2:3" x14ac:dyDescent="0.2">
      <c r="B55" s="61" t="s">
        <v>496</v>
      </c>
      <c r="C55" s="291"/>
    </row>
    <row r="56" spans="2:3" x14ac:dyDescent="0.2">
      <c r="B56" s="61" t="s">
        <v>497</v>
      </c>
      <c r="C56" s="291"/>
    </row>
    <row r="57" spans="2:3" x14ac:dyDescent="0.2">
      <c r="B57" s="61" t="s">
        <v>498</v>
      </c>
      <c r="C57" s="291"/>
    </row>
    <row r="58" spans="2:3" x14ac:dyDescent="0.2">
      <c r="B58" s="61" t="s">
        <v>499</v>
      </c>
      <c r="C58" s="291"/>
    </row>
    <row r="59" spans="2:3" x14ac:dyDescent="0.2">
      <c r="B59" s="61" t="s">
        <v>500</v>
      </c>
      <c r="C59" s="291"/>
    </row>
    <row r="60" spans="2:3" x14ac:dyDescent="0.2">
      <c r="B60" s="61" t="s">
        <v>501</v>
      </c>
      <c r="C60" s="291"/>
    </row>
    <row r="61" spans="2:3" x14ac:dyDescent="0.2">
      <c r="B61" s="61" t="s">
        <v>502</v>
      </c>
      <c r="C61" s="291"/>
    </row>
    <row r="62" spans="2:3" x14ac:dyDescent="0.2">
      <c r="B62" s="61" t="s">
        <v>503</v>
      </c>
      <c r="C62" s="291"/>
    </row>
    <row r="63" spans="2:3" x14ac:dyDescent="0.2">
      <c r="B63" s="61" t="s">
        <v>504</v>
      </c>
      <c r="C63" s="291"/>
    </row>
    <row r="64" spans="2:3" x14ac:dyDescent="0.2">
      <c r="B64" s="61" t="s">
        <v>505</v>
      </c>
      <c r="C64" s="291"/>
    </row>
    <row r="65" spans="2:3" x14ac:dyDescent="0.2">
      <c r="B65" s="61" t="s">
        <v>506</v>
      </c>
      <c r="C65" s="291"/>
    </row>
    <row r="66" spans="2:3" x14ac:dyDescent="0.2">
      <c r="B66" s="61" t="s">
        <v>507</v>
      </c>
      <c r="C66" s="291"/>
    </row>
    <row r="67" spans="2:3" x14ac:dyDescent="0.2">
      <c r="B67" s="61" t="s">
        <v>508</v>
      </c>
      <c r="C67" s="291"/>
    </row>
    <row r="68" spans="2:3" x14ac:dyDescent="0.2">
      <c r="B68" s="61" t="s">
        <v>83</v>
      </c>
      <c r="C68" s="291"/>
    </row>
    <row r="69" spans="2:3" x14ac:dyDescent="0.2">
      <c r="B69" s="61" t="s">
        <v>153</v>
      </c>
      <c r="C69" s="291"/>
    </row>
    <row r="70" spans="2:3" x14ac:dyDescent="0.2">
      <c r="B70" s="61" t="s">
        <v>509</v>
      </c>
      <c r="C70" s="291"/>
    </row>
    <row r="71" spans="2:3" x14ac:dyDescent="0.2">
      <c r="B71" s="61" t="s">
        <v>510</v>
      </c>
      <c r="C71" s="291"/>
    </row>
    <row r="72" spans="2:3" x14ac:dyDescent="0.2">
      <c r="B72" s="61" t="s">
        <v>192</v>
      </c>
      <c r="C72" s="291"/>
    </row>
    <row r="73" spans="2:3" x14ac:dyDescent="0.2">
      <c r="B73" s="61" t="s">
        <v>161</v>
      </c>
      <c r="C73" s="291"/>
    </row>
    <row r="74" spans="2:3" x14ac:dyDescent="0.2">
      <c r="B74" s="61" t="s">
        <v>511</v>
      </c>
      <c r="C74" s="291"/>
    </row>
    <row r="75" spans="2:3" x14ac:dyDescent="0.2">
      <c r="B75" s="61" t="s">
        <v>164</v>
      </c>
      <c r="C75" s="291"/>
    </row>
    <row r="76" spans="2:3" ht="13.8" thickBot="1" x14ac:dyDescent="0.25">
      <c r="B76" s="61" t="s">
        <v>163</v>
      </c>
      <c r="C76" s="292"/>
    </row>
  </sheetData>
  <sheetProtection algorithmName="SHA-512" hashValue="rPNm4KsVcDPiiO138dgyFWYMvJupFy+RPUOf+HUsx8f3XladtDEzWO9znn2KzAauoo/2M8GBRmBrQ0oqg/UokQ==" saltValue="A7yp2lgu/w3mpQj0Xo/Aiw==" spinCount="100000" sheet="1" objects="1" scenarios="1"/>
  <mergeCells count="1">
    <mergeCell ref="B1:D1"/>
  </mergeCells>
  <phoneticPr fontId="1"/>
  <conditionalFormatting sqref="C3:D9">
    <cfRule type="cellIs" dxfId="12" priority="3" operator="lessThan">
      <formula>1</formula>
    </cfRule>
    <cfRule type="containsBlanks" dxfId="11" priority="4">
      <formula>LEN(TRIM(C3))=0</formula>
    </cfRule>
  </conditionalFormatting>
  <conditionalFormatting sqref="C15:D15">
    <cfRule type="cellIs" dxfId="10" priority="1" operator="lessThan">
      <formula>1</formula>
    </cfRule>
    <cfRule type="containsBlanks" dxfId="9" priority="2">
      <formula>LEN(TRIM(C15))=0</formula>
    </cfRule>
  </conditionalFormatting>
  <dataValidations count="1">
    <dataValidation type="whole" operator="greaterThanOrEqual" showInputMessage="1" showErrorMessage="1" sqref="C3:D9 C15:D15" xr:uid="{00000000-0002-0000-0100-000000000000}">
      <formula1>0</formula1>
    </dataValidation>
  </dataValidations>
  <pageMargins left="0.7" right="0.7" top="0.75" bottom="0.75" header="0.3" footer="0.3"/>
  <pageSetup paperSize="9"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K102"/>
  <sheetViews>
    <sheetView view="pageBreakPreview" zoomScaleNormal="100" zoomScaleSheetLayoutView="100" workbookViewId="0">
      <selection activeCell="AA19" sqref="AA19:AZ19"/>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459</v>
      </c>
    </row>
    <row r="2" spans="1:63" ht="15.75" customHeight="1" x14ac:dyDescent="0.2">
      <c r="A2" s="269"/>
      <c r="B2" s="269"/>
      <c r="C2" s="269"/>
      <c r="D2" s="269"/>
      <c r="E2" s="269"/>
      <c r="F2" s="269"/>
      <c r="G2" s="269"/>
      <c r="H2" s="269"/>
      <c r="I2" s="269"/>
      <c r="J2" s="269"/>
      <c r="K2" s="269"/>
      <c r="L2" s="269"/>
      <c r="M2" s="269"/>
      <c r="N2" s="269"/>
      <c r="O2" s="281" t="s">
        <v>257</v>
      </c>
      <c r="P2" s="270"/>
      <c r="Q2" s="463" t="str">
        <f>IF(【様式第６号】事業報告書兼チェックシート!E15="","",【様式第６号】事業報告書兼チェックシート!E15)</f>
        <v/>
      </c>
      <c r="R2" s="463"/>
      <c r="S2" s="282" t="s">
        <v>8</v>
      </c>
      <c r="T2" s="463" t="str">
        <f>IF(【様式第６号】事業報告書兼チェックシート!H15="","",【様式第６号】事業報告書兼チェックシート!H15)</f>
        <v/>
      </c>
      <c r="U2" s="463"/>
      <c r="V2" s="282" t="s">
        <v>402</v>
      </c>
      <c r="W2" s="463" t="str">
        <f>IF(【様式第６号】事業報告書兼チェックシート!K15="","",【様式第６号】事業報告書兼チェックシート!K15)</f>
        <v/>
      </c>
      <c r="X2" s="463"/>
      <c r="Y2" s="282" t="s">
        <v>7</v>
      </c>
      <c r="Z2" s="271"/>
      <c r="AA2" s="76" t="str">
        <f>IF(A2="令和　年　月　日","←申請日を入力してください。","")</f>
        <v/>
      </c>
      <c r="BK2" s="77" t="s">
        <v>214</v>
      </c>
    </row>
    <row r="3" spans="1:63" ht="11.2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BK3" s="77" t="s">
        <v>215</v>
      </c>
    </row>
    <row r="4" spans="1:63" ht="11.25" customHeight="1" x14ac:dyDescent="0.2"/>
    <row r="5" spans="1:63" ht="15.75" customHeight="1" x14ac:dyDescent="0.2">
      <c r="B5" s="1" t="str">
        <f>IF(【様式第６号】事業報告書兼チェックシート!M34="","鳥取県　　　　　所長　様",【様式第６号】事業報告書兼チェックシート!BG34&amp;"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216</v>
      </c>
      <c r="P9" s="436" t="str">
        <f>IF(【様式第６号】事業報告書兼チェックシート!O17="","",【様式第６号】事業報告書兼チェックシート!O17)</f>
        <v/>
      </c>
      <c r="Q9" s="436"/>
      <c r="R9" s="436"/>
      <c r="S9" s="436"/>
      <c r="T9" s="436"/>
      <c r="U9" s="436"/>
      <c r="V9" s="436"/>
      <c r="W9" s="436"/>
      <c r="X9" s="436"/>
    </row>
    <row r="10" spans="1:63" ht="35.25" customHeight="1" x14ac:dyDescent="0.2">
      <c r="O10" s="332" t="str">
        <f>IF(【様式第６号】事業報告書兼チェックシート!N18="","",【様式第６号】事業報告書兼チェックシート!N18)</f>
        <v/>
      </c>
      <c r="P10" s="332"/>
      <c r="Q10" s="332"/>
      <c r="R10" s="332"/>
      <c r="S10" s="332"/>
      <c r="T10" s="332"/>
      <c r="U10" s="332"/>
      <c r="V10" s="332"/>
      <c r="W10" s="332"/>
      <c r="X10" s="332"/>
    </row>
    <row r="11" spans="1:63" ht="16.5" customHeight="1" x14ac:dyDescent="0.2">
      <c r="M11" s="1" t="s">
        <v>6</v>
      </c>
      <c r="O11" s="332" t="str">
        <f>IF(【様式第６号】事業報告書兼チェックシート!N19="","",【様式第６号】事業報告書兼チェックシート!N19)</f>
        <v/>
      </c>
      <c r="P11" s="332"/>
      <c r="Q11" s="332"/>
      <c r="R11" s="332"/>
      <c r="S11" s="332"/>
      <c r="T11" s="332"/>
      <c r="U11" s="332"/>
      <c r="V11" s="332"/>
      <c r="W11" s="332"/>
      <c r="X11" s="332"/>
      <c r="AA11" s="22" t="s">
        <v>65</v>
      </c>
    </row>
    <row r="12" spans="1:63" ht="16.5" customHeight="1" x14ac:dyDescent="0.2">
      <c r="M12" s="1" t="s">
        <v>9</v>
      </c>
      <c r="O12" s="332" t="str">
        <f>IF(【様式第６号】事業報告書兼チェックシート!N20="","",【様式第６号】事業報告書兼チェックシート!N20)</f>
        <v/>
      </c>
      <c r="P12" s="332"/>
      <c r="Q12" s="332"/>
      <c r="R12" s="332"/>
      <c r="S12" s="332"/>
      <c r="T12" s="332"/>
      <c r="U12" s="332"/>
      <c r="V12" s="332"/>
      <c r="W12" s="332"/>
      <c r="X12" s="332"/>
    </row>
    <row r="13" spans="1:63" ht="12" customHeight="1" x14ac:dyDescent="0.2"/>
    <row r="14" spans="1:63" ht="12" customHeight="1" x14ac:dyDescent="0.2"/>
    <row r="15" spans="1:63" ht="16.5" customHeight="1" x14ac:dyDescent="0.2">
      <c r="A15" s="454" t="s">
        <v>427</v>
      </c>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79"/>
      <c r="AB15" s="79"/>
      <c r="AC15" s="79"/>
      <c r="AD15" s="79"/>
      <c r="AE15" s="79"/>
      <c r="AF15" s="79"/>
      <c r="AG15" s="79"/>
    </row>
    <row r="16" spans="1:63" ht="12.75" customHeight="1" x14ac:dyDescent="0.2">
      <c r="AA16" s="79"/>
      <c r="AB16" s="79"/>
      <c r="AC16" s="464"/>
      <c r="AD16" s="465"/>
      <c r="AE16" s="465"/>
      <c r="AF16" s="465"/>
      <c r="AG16" s="466"/>
      <c r="AH16" s="68"/>
    </row>
    <row r="17" spans="1:52" ht="45" customHeight="1" x14ac:dyDescent="0.2">
      <c r="A17" s="332" t="s">
        <v>429</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76" t="str">
        <f>IF(OR(A17=BK2,A17=BK3),"←交付決定年月日及びその番号を入力してください（変更承認を受けている場合はその承認年月日及びその番号の追記も必要になります。）","")</f>
        <v/>
      </c>
    </row>
    <row r="18" spans="1:52" ht="16.5" customHeight="1" x14ac:dyDescent="0.2">
      <c r="AA18" s="79"/>
    </row>
    <row r="19" spans="1:52" ht="16.5" customHeight="1" x14ac:dyDescent="0.2">
      <c r="A19" s="454" t="s">
        <v>14</v>
      </c>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67"/>
      <c r="AB19" s="467"/>
      <c r="AC19" s="467"/>
      <c r="AD19" s="467"/>
      <c r="AE19" s="467"/>
      <c r="AF19" s="467"/>
      <c r="AG19" s="467"/>
      <c r="AH19" s="467"/>
      <c r="AI19" s="467"/>
      <c r="AJ19" s="467"/>
      <c r="AK19" s="467"/>
      <c r="AL19" s="467"/>
      <c r="AM19" s="467"/>
      <c r="AN19" s="467"/>
      <c r="AO19" s="467"/>
      <c r="AP19" s="467"/>
      <c r="AQ19" s="467"/>
      <c r="AR19" s="467"/>
      <c r="AS19" s="467"/>
      <c r="AT19" s="467"/>
      <c r="AU19" s="467"/>
      <c r="AV19" s="467"/>
      <c r="AW19" s="467"/>
      <c r="AX19" s="467"/>
      <c r="AY19" s="467"/>
      <c r="AZ19" s="467"/>
    </row>
    <row r="20" spans="1:52" ht="16.5" customHeight="1" x14ac:dyDescent="0.2"/>
    <row r="21" spans="1:52" ht="16.5" customHeight="1" x14ac:dyDescent="0.2">
      <c r="B21" s="333" t="s">
        <v>217</v>
      </c>
      <c r="C21" s="334"/>
      <c r="D21" s="334"/>
      <c r="E21" s="334"/>
      <c r="F21" s="334"/>
      <c r="G21" s="335"/>
      <c r="H21" s="333" t="s">
        <v>15</v>
      </c>
      <c r="I21" s="334"/>
      <c r="J21" s="334"/>
      <c r="K21" s="334"/>
      <c r="L21" s="334"/>
      <c r="M21" s="334"/>
      <c r="N21" s="334"/>
      <c r="O21" s="334"/>
      <c r="P21" s="334"/>
      <c r="Q21" s="334"/>
      <c r="R21" s="334"/>
      <c r="S21" s="334"/>
      <c r="T21" s="334"/>
      <c r="U21" s="334"/>
      <c r="V21" s="334"/>
      <c r="W21" s="334"/>
      <c r="X21" s="334"/>
      <c r="Y21" s="335"/>
    </row>
    <row r="22" spans="1:52" ht="16.5" customHeight="1" x14ac:dyDescent="0.2">
      <c r="B22" s="346" t="s">
        <v>426</v>
      </c>
      <c r="C22" s="347"/>
      <c r="D22" s="347"/>
      <c r="E22" s="347"/>
      <c r="F22" s="347"/>
      <c r="G22" s="348"/>
      <c r="H22" s="470" t="s">
        <v>16</v>
      </c>
      <c r="I22" s="471"/>
      <c r="J22" s="471"/>
      <c r="K22" s="471"/>
      <c r="L22" s="471"/>
      <c r="M22" s="471"/>
      <c r="N22" s="471"/>
      <c r="O22" s="471"/>
      <c r="P22" s="472"/>
      <c r="Q22" s="333" t="s">
        <v>425</v>
      </c>
      <c r="R22" s="334"/>
      <c r="S22" s="334"/>
      <c r="T22" s="334"/>
      <c r="U22" s="334"/>
      <c r="V22" s="334"/>
      <c r="W22" s="334"/>
      <c r="X22" s="334"/>
      <c r="Y22" s="335"/>
    </row>
    <row r="23" spans="1:52" ht="16.5" customHeight="1" x14ac:dyDescent="0.2">
      <c r="B23" s="349"/>
      <c r="C23" s="350"/>
      <c r="D23" s="350"/>
      <c r="E23" s="350"/>
      <c r="F23" s="350"/>
      <c r="G23" s="351"/>
      <c r="H23" s="468" t="str">
        <f>IF('要入力　登録決定状況入力シート'!C12="","",'要入力　登録決定状況入力シート'!C12)</f>
        <v/>
      </c>
      <c r="I23" s="469"/>
      <c r="J23" s="469"/>
      <c r="K23" s="469"/>
      <c r="L23" s="469"/>
      <c r="M23" s="469"/>
      <c r="N23" s="469"/>
      <c r="O23" s="469"/>
      <c r="P23" s="80" t="s">
        <v>17</v>
      </c>
      <c r="Q23" s="468" t="str">
        <f>IF('要入力　登録決定状況入力シート'!D12="","",'要入力　登録決定状況入力シート'!D12)</f>
        <v/>
      </c>
      <c r="R23" s="469"/>
      <c r="S23" s="469"/>
      <c r="T23" s="469"/>
      <c r="U23" s="469"/>
      <c r="V23" s="469"/>
      <c r="W23" s="469"/>
      <c r="X23" s="469"/>
      <c r="Y23" s="80" t="s">
        <v>17</v>
      </c>
      <c r="AA23" s="22" t="s">
        <v>262</v>
      </c>
    </row>
    <row r="24" spans="1:52" ht="16.5" customHeight="1" x14ac:dyDescent="0.2">
      <c r="B24" s="333" t="s">
        <v>424</v>
      </c>
      <c r="C24" s="334"/>
      <c r="D24" s="334"/>
      <c r="E24" s="334"/>
      <c r="F24" s="334"/>
      <c r="G24" s="335"/>
      <c r="H24" s="468" t="str">
        <f>IF('要入力　登録決定状況入力シート'!G12="","",'要入力　登録決定状況入力シート'!G12)</f>
        <v/>
      </c>
      <c r="I24" s="469"/>
      <c r="J24" s="469"/>
      <c r="K24" s="469"/>
      <c r="L24" s="469"/>
      <c r="M24" s="469"/>
      <c r="N24" s="469"/>
      <c r="O24" s="469"/>
      <c r="P24" s="80" t="s">
        <v>17</v>
      </c>
      <c r="Q24" s="468" t="str">
        <f>IF('要入力　登録決定状況入力シート'!H12="","",'要入力　登録決定状況入力シート'!H12)</f>
        <v/>
      </c>
      <c r="R24" s="469"/>
      <c r="S24" s="469"/>
      <c r="T24" s="469"/>
      <c r="U24" s="469"/>
      <c r="V24" s="469"/>
      <c r="W24" s="469"/>
      <c r="X24" s="469"/>
      <c r="Y24" s="80" t="s">
        <v>17</v>
      </c>
      <c r="AA24" s="22" t="s">
        <v>225</v>
      </c>
    </row>
    <row r="25" spans="1:52" ht="16.5" customHeight="1" x14ac:dyDescent="0.2">
      <c r="B25" s="333" t="s">
        <v>218</v>
      </c>
      <c r="C25" s="334"/>
      <c r="D25" s="334"/>
      <c r="E25" s="334"/>
      <c r="F25" s="334"/>
      <c r="G25" s="335"/>
      <c r="H25" s="468" t="str">
        <f>IF(H23="","",H24-H23)</f>
        <v/>
      </c>
      <c r="I25" s="469"/>
      <c r="J25" s="469"/>
      <c r="K25" s="469"/>
      <c r="L25" s="469"/>
      <c r="M25" s="469"/>
      <c r="N25" s="469"/>
      <c r="O25" s="469"/>
      <c r="P25" s="80" t="s">
        <v>17</v>
      </c>
      <c r="Q25" s="468" t="str">
        <f>IF(Q23="","",Q24-Q23)</f>
        <v/>
      </c>
      <c r="R25" s="469"/>
      <c r="S25" s="469"/>
      <c r="T25" s="469"/>
      <c r="U25" s="469"/>
      <c r="V25" s="469"/>
      <c r="W25" s="469"/>
      <c r="X25" s="469"/>
      <c r="Y25" s="80" t="s">
        <v>17</v>
      </c>
      <c r="AA25" s="79"/>
    </row>
    <row r="26" spans="1:52" ht="16.5" customHeight="1" x14ac:dyDescent="0.2">
      <c r="B26" s="39"/>
      <c r="C26" s="39"/>
      <c r="D26" s="39"/>
      <c r="E26" s="39"/>
      <c r="F26" s="39"/>
      <c r="G26" s="39"/>
      <c r="H26" s="106"/>
      <c r="I26" s="106"/>
      <c r="J26" s="106"/>
      <c r="K26" s="106"/>
      <c r="L26" s="106"/>
      <c r="M26" s="106"/>
      <c r="N26" s="106"/>
      <c r="O26" s="106"/>
      <c r="P26" s="107"/>
      <c r="Q26" s="106"/>
      <c r="R26" s="106"/>
      <c r="S26" s="106"/>
      <c r="T26" s="106"/>
      <c r="U26" s="106"/>
      <c r="V26" s="106"/>
      <c r="W26" s="106"/>
      <c r="X26" s="106"/>
      <c r="Y26" s="107"/>
      <c r="AA26" s="79"/>
    </row>
    <row r="27" spans="1:52" ht="16.5" customHeight="1" x14ac:dyDescent="0.2">
      <c r="B27" s="39"/>
      <c r="C27" s="39"/>
      <c r="D27" s="39"/>
      <c r="E27" s="39"/>
      <c r="F27" s="39"/>
      <c r="G27" s="39"/>
      <c r="H27" s="106"/>
      <c r="I27" s="106"/>
      <c r="J27" s="106"/>
      <c r="K27" s="106"/>
      <c r="L27" s="106"/>
      <c r="M27" s="106"/>
      <c r="N27" s="106"/>
      <c r="O27" s="106"/>
      <c r="P27" s="107"/>
      <c r="Q27" s="106"/>
      <c r="R27" s="106"/>
      <c r="S27" s="106"/>
      <c r="T27" s="106"/>
      <c r="U27" s="106"/>
      <c r="V27" s="106"/>
      <c r="W27" s="106"/>
      <c r="X27" s="106"/>
      <c r="Y27" s="107"/>
      <c r="AA27" s="79"/>
    </row>
    <row r="28" spans="1:52" ht="16.5" customHeight="1" x14ac:dyDescent="0.2">
      <c r="B28" s="39"/>
      <c r="C28" s="39"/>
      <c r="D28" s="39"/>
      <c r="E28" s="39"/>
      <c r="F28" s="39"/>
      <c r="G28" s="39"/>
      <c r="H28" s="106"/>
      <c r="I28" s="106"/>
      <c r="J28" s="106"/>
      <c r="K28" s="106"/>
      <c r="L28" s="106"/>
      <c r="M28" s="106"/>
      <c r="N28" s="106"/>
      <c r="O28" s="106"/>
      <c r="P28" s="107"/>
      <c r="Q28" s="106"/>
      <c r="R28" s="106"/>
      <c r="S28" s="106"/>
      <c r="T28" s="106"/>
      <c r="U28" s="106"/>
      <c r="V28" s="106"/>
      <c r="W28" s="106"/>
      <c r="X28" s="106"/>
      <c r="Y28" s="107"/>
      <c r="AA28" s="79"/>
    </row>
    <row r="29" spans="1:52" ht="16.5" customHeight="1" x14ac:dyDescent="0.2">
      <c r="B29" s="39"/>
      <c r="C29" s="39"/>
      <c r="D29" s="39"/>
      <c r="E29" s="39"/>
      <c r="F29" s="39"/>
      <c r="G29" s="39"/>
      <c r="H29" s="106"/>
      <c r="I29" s="106"/>
      <c r="J29" s="106"/>
      <c r="K29" s="106"/>
      <c r="L29" s="106"/>
      <c r="M29" s="106"/>
      <c r="N29" s="106"/>
      <c r="O29" s="106"/>
      <c r="P29" s="107"/>
      <c r="Q29" s="106"/>
      <c r="R29" s="106"/>
      <c r="S29" s="106"/>
      <c r="T29" s="106"/>
      <c r="U29" s="106"/>
      <c r="V29" s="106"/>
      <c r="W29" s="106"/>
      <c r="X29" s="106"/>
      <c r="Y29" s="107"/>
      <c r="AA29" s="79"/>
    </row>
    <row r="30" spans="1:52" ht="16.5" customHeight="1" x14ac:dyDescent="0.2">
      <c r="B30" s="39"/>
      <c r="C30" s="39"/>
      <c r="D30" s="39"/>
      <c r="E30" s="39"/>
      <c r="F30" s="39"/>
      <c r="G30" s="39"/>
      <c r="H30" s="106"/>
      <c r="I30" s="106"/>
      <c r="J30" s="106"/>
      <c r="K30" s="106"/>
      <c r="L30" s="106"/>
      <c r="M30" s="106"/>
      <c r="N30" s="106"/>
      <c r="O30" s="106"/>
      <c r="P30" s="107"/>
      <c r="Q30" s="106"/>
      <c r="R30" s="106"/>
      <c r="S30" s="106"/>
      <c r="T30" s="106"/>
      <c r="U30" s="106"/>
      <c r="V30" s="106"/>
      <c r="W30" s="106"/>
      <c r="X30" s="106"/>
      <c r="Y30" s="107"/>
      <c r="AA30" s="79"/>
    </row>
    <row r="31" spans="1:52" ht="16.5" customHeight="1" x14ac:dyDescent="0.2">
      <c r="B31" s="39"/>
      <c r="C31" s="39"/>
      <c r="D31" s="39"/>
      <c r="E31" s="39"/>
      <c r="F31" s="39"/>
      <c r="G31" s="39"/>
      <c r="H31" s="106"/>
      <c r="I31" s="106"/>
      <c r="J31" s="106"/>
      <c r="K31" s="106"/>
      <c r="L31" s="106"/>
      <c r="M31" s="106"/>
      <c r="N31" s="106"/>
      <c r="O31" s="106"/>
      <c r="P31" s="107"/>
      <c r="Q31" s="106"/>
      <c r="R31" s="106"/>
      <c r="S31" s="106"/>
      <c r="T31" s="106"/>
      <c r="U31" s="106"/>
      <c r="V31" s="106"/>
      <c r="W31" s="106"/>
      <c r="X31" s="106"/>
      <c r="Y31" s="107"/>
      <c r="AA31" s="79"/>
    </row>
    <row r="32" spans="1:52" ht="16.5" customHeight="1" x14ac:dyDescent="0.2">
      <c r="B32" s="39"/>
      <c r="C32" s="39"/>
      <c r="D32" s="39"/>
      <c r="E32" s="39"/>
      <c r="F32" s="39"/>
      <c r="G32" s="39"/>
      <c r="H32" s="106"/>
      <c r="I32" s="106"/>
      <c r="J32" s="106"/>
      <c r="K32" s="106"/>
      <c r="L32" s="106"/>
      <c r="M32" s="106"/>
      <c r="N32" s="106"/>
      <c r="O32" s="106"/>
      <c r="P32" s="107"/>
      <c r="Q32" s="106"/>
      <c r="R32" s="106"/>
      <c r="S32" s="106"/>
      <c r="T32" s="106"/>
      <c r="U32" s="106"/>
      <c r="V32" s="106"/>
      <c r="W32" s="106"/>
      <c r="X32" s="106"/>
      <c r="Y32" s="107"/>
      <c r="AA32" s="79"/>
    </row>
    <row r="33" spans="2:27" ht="16.5" customHeight="1" x14ac:dyDescent="0.2">
      <c r="B33" s="39"/>
      <c r="C33" s="39"/>
      <c r="D33" s="39"/>
      <c r="E33" s="39"/>
      <c r="F33" s="39"/>
      <c r="G33" s="39"/>
      <c r="H33" s="106"/>
      <c r="I33" s="106"/>
      <c r="J33" s="106"/>
      <c r="K33" s="106"/>
      <c r="L33" s="106"/>
      <c r="M33" s="106"/>
      <c r="N33" s="106"/>
      <c r="O33" s="106"/>
      <c r="P33" s="107"/>
      <c r="Q33" s="106"/>
      <c r="R33" s="106"/>
      <c r="S33" s="106"/>
      <c r="T33" s="106"/>
      <c r="U33" s="106"/>
      <c r="V33" s="106"/>
      <c r="W33" s="106"/>
      <c r="X33" s="106"/>
      <c r="Y33" s="107"/>
      <c r="AA33" s="79"/>
    </row>
    <row r="34" spans="2:27" ht="16.5" customHeight="1" x14ac:dyDescent="0.2">
      <c r="B34" s="39"/>
      <c r="C34" s="39"/>
      <c r="D34" s="39"/>
      <c r="E34" s="39"/>
      <c r="F34" s="39"/>
      <c r="G34" s="39"/>
      <c r="H34" s="106"/>
      <c r="I34" s="106"/>
      <c r="J34" s="106"/>
      <c r="K34" s="106"/>
      <c r="L34" s="106"/>
      <c r="M34" s="106"/>
      <c r="N34" s="106"/>
      <c r="O34" s="106"/>
      <c r="P34" s="107"/>
      <c r="Q34" s="106"/>
      <c r="R34" s="106"/>
      <c r="S34" s="106"/>
      <c r="T34" s="106"/>
      <c r="U34" s="106"/>
      <c r="V34" s="106"/>
      <c r="W34" s="106"/>
      <c r="X34" s="106"/>
      <c r="Y34" s="107"/>
      <c r="AA34" s="79"/>
    </row>
    <row r="35" spans="2:27" ht="16.5" customHeight="1" x14ac:dyDescent="0.2">
      <c r="B35" s="39"/>
      <c r="C35" s="39"/>
      <c r="D35" s="39"/>
      <c r="E35" s="39"/>
      <c r="F35" s="39"/>
      <c r="G35" s="39"/>
      <c r="H35" s="106"/>
      <c r="I35" s="106"/>
      <c r="J35" s="106"/>
      <c r="K35" s="106"/>
      <c r="L35" s="106"/>
      <c r="M35" s="106"/>
      <c r="N35" s="106"/>
      <c r="O35" s="106"/>
      <c r="P35" s="107"/>
      <c r="Q35" s="106"/>
      <c r="R35" s="106"/>
      <c r="S35" s="106"/>
      <c r="T35" s="106"/>
      <c r="U35" s="106"/>
      <c r="V35" s="106"/>
      <c r="W35" s="106"/>
      <c r="X35" s="106"/>
      <c r="Y35" s="107"/>
      <c r="AA35" s="79"/>
    </row>
    <row r="36" spans="2:27" ht="16.5" customHeight="1" x14ac:dyDescent="0.2">
      <c r="B36" s="39"/>
      <c r="C36" s="39"/>
      <c r="D36" s="39"/>
      <c r="E36" s="39"/>
      <c r="F36" s="39"/>
      <c r="G36" s="39"/>
      <c r="H36" s="106"/>
      <c r="I36" s="106"/>
      <c r="J36" s="106"/>
      <c r="K36" s="106"/>
      <c r="L36" s="106"/>
      <c r="M36" s="106"/>
      <c r="N36" s="106"/>
      <c r="O36" s="106"/>
      <c r="P36" s="107"/>
      <c r="Q36" s="106"/>
      <c r="R36" s="106"/>
      <c r="S36" s="106"/>
      <c r="T36" s="106"/>
      <c r="U36" s="106"/>
      <c r="V36" s="106"/>
      <c r="W36" s="106"/>
      <c r="X36" s="106"/>
      <c r="Y36" s="107"/>
      <c r="AA36" s="79"/>
    </row>
    <row r="37" spans="2:27" ht="16.5" customHeight="1" x14ac:dyDescent="0.2">
      <c r="B37" s="39"/>
      <c r="C37" s="39"/>
      <c r="D37" s="39"/>
      <c r="E37" s="39"/>
      <c r="F37" s="39"/>
      <c r="G37" s="39"/>
      <c r="H37" s="106"/>
      <c r="I37" s="106"/>
      <c r="J37" s="106"/>
      <c r="K37" s="106"/>
      <c r="L37" s="106"/>
      <c r="M37" s="106"/>
      <c r="N37" s="106"/>
      <c r="O37" s="106"/>
      <c r="P37" s="107"/>
      <c r="Q37" s="106"/>
      <c r="R37" s="106"/>
      <c r="S37" s="106"/>
      <c r="T37" s="106"/>
      <c r="U37" s="106"/>
      <c r="V37" s="106"/>
      <c r="W37" s="106"/>
      <c r="X37" s="106"/>
      <c r="Y37" s="107"/>
      <c r="AA37" s="79"/>
    </row>
    <row r="38" spans="2:27" ht="16.5" customHeight="1" x14ac:dyDescent="0.2">
      <c r="B38" s="39"/>
      <c r="C38" s="39"/>
      <c r="D38" s="39"/>
      <c r="E38" s="39"/>
      <c r="F38" s="39"/>
      <c r="G38" s="39"/>
      <c r="H38" s="106"/>
      <c r="I38" s="106"/>
      <c r="J38" s="106"/>
      <c r="K38" s="106"/>
      <c r="L38" s="106"/>
      <c r="M38" s="106"/>
      <c r="N38" s="106"/>
      <c r="O38" s="106"/>
      <c r="P38" s="107"/>
      <c r="Q38" s="106"/>
      <c r="R38" s="106"/>
      <c r="S38" s="106"/>
      <c r="T38" s="106"/>
      <c r="U38" s="106"/>
      <c r="V38" s="106"/>
      <c r="W38" s="106"/>
      <c r="X38" s="106"/>
      <c r="Y38" s="107"/>
      <c r="AA38" s="79"/>
    </row>
    <row r="39" spans="2:27" ht="16.5" customHeight="1" x14ac:dyDescent="0.2">
      <c r="B39" s="39"/>
      <c r="C39" s="39"/>
      <c r="D39" s="39"/>
      <c r="E39" s="39"/>
      <c r="F39" s="39"/>
      <c r="G39" s="39"/>
      <c r="H39" s="106"/>
      <c r="I39" s="106"/>
      <c r="J39" s="106"/>
      <c r="K39" s="106"/>
      <c r="L39" s="106"/>
      <c r="M39" s="106"/>
      <c r="N39" s="106"/>
      <c r="O39" s="106"/>
      <c r="P39" s="107"/>
      <c r="Q39" s="106"/>
      <c r="R39" s="106"/>
      <c r="S39" s="106"/>
      <c r="T39" s="106"/>
      <c r="U39" s="106"/>
      <c r="V39" s="106"/>
      <c r="W39" s="106"/>
      <c r="X39" s="106"/>
      <c r="Y39" s="107"/>
      <c r="AA39" s="79"/>
    </row>
    <row r="40" spans="2:27" ht="16.5" customHeight="1" x14ac:dyDescent="0.2">
      <c r="B40" s="39"/>
      <c r="C40" s="39"/>
      <c r="D40" s="39"/>
      <c r="E40" s="39"/>
      <c r="F40" s="39"/>
      <c r="G40" s="39"/>
      <c r="H40" s="106"/>
      <c r="I40" s="106"/>
      <c r="J40" s="106"/>
      <c r="K40" s="106"/>
      <c r="L40" s="106"/>
      <c r="M40" s="106"/>
      <c r="N40" s="106"/>
      <c r="O40" s="106"/>
      <c r="P40" s="107"/>
      <c r="Q40" s="106"/>
      <c r="R40" s="106"/>
      <c r="S40" s="106"/>
      <c r="T40" s="106"/>
      <c r="U40" s="106"/>
      <c r="V40" s="106"/>
      <c r="W40" s="106"/>
      <c r="X40" s="106"/>
      <c r="Y40" s="107"/>
      <c r="AA40" s="79"/>
    </row>
    <row r="41" spans="2:27" ht="16.5" customHeight="1" x14ac:dyDescent="0.2">
      <c r="B41" s="39"/>
      <c r="C41" s="39"/>
      <c r="D41" s="39"/>
      <c r="E41" s="39"/>
      <c r="F41" s="39"/>
      <c r="G41" s="39"/>
      <c r="H41" s="106"/>
      <c r="I41" s="106"/>
      <c r="J41" s="106"/>
      <c r="K41" s="106"/>
      <c r="L41" s="106"/>
      <c r="M41" s="106"/>
      <c r="N41" s="106"/>
      <c r="O41" s="106"/>
      <c r="P41" s="107"/>
      <c r="Q41" s="106"/>
      <c r="R41" s="106"/>
      <c r="S41" s="106"/>
      <c r="T41" s="106"/>
      <c r="U41" s="106"/>
      <c r="V41" s="106"/>
      <c r="W41" s="106"/>
      <c r="X41" s="106"/>
      <c r="Y41" s="107"/>
      <c r="AA41" s="79"/>
    </row>
    <row r="42" spans="2:27" ht="16.5" customHeight="1" x14ac:dyDescent="0.2">
      <c r="B42" s="39"/>
      <c r="C42" s="39"/>
      <c r="D42" s="39"/>
      <c r="E42" s="39"/>
      <c r="F42" s="39"/>
      <c r="G42" s="39"/>
      <c r="H42" s="106"/>
      <c r="I42" s="106"/>
      <c r="J42" s="106"/>
      <c r="K42" s="106"/>
      <c r="L42" s="106"/>
      <c r="M42" s="106"/>
      <c r="N42" s="106"/>
      <c r="O42" s="106"/>
      <c r="P42" s="107"/>
      <c r="Q42" s="106"/>
      <c r="R42" s="106"/>
      <c r="S42" s="106"/>
      <c r="T42" s="106"/>
      <c r="U42" s="106"/>
      <c r="V42" s="106"/>
      <c r="W42" s="106"/>
      <c r="X42" s="106"/>
      <c r="Y42" s="107"/>
      <c r="AA42" s="79"/>
    </row>
    <row r="43" spans="2:27" ht="16.5" customHeight="1" x14ac:dyDescent="0.2">
      <c r="B43" s="39"/>
      <c r="C43" s="39"/>
      <c r="D43" s="39"/>
      <c r="E43" s="39"/>
      <c r="F43" s="39"/>
      <c r="G43" s="39"/>
      <c r="H43" s="106"/>
      <c r="I43" s="106"/>
      <c r="J43" s="106"/>
      <c r="K43" s="106"/>
      <c r="L43" s="106"/>
      <c r="M43" s="106"/>
      <c r="N43" s="106"/>
      <c r="O43" s="106"/>
      <c r="P43" s="107"/>
      <c r="Q43" s="106"/>
      <c r="R43" s="106"/>
      <c r="S43" s="106"/>
      <c r="T43" s="106"/>
      <c r="U43" s="106"/>
      <c r="V43" s="106"/>
      <c r="W43" s="106"/>
      <c r="X43" s="106"/>
      <c r="Y43" s="107"/>
      <c r="AA43" s="79"/>
    </row>
    <row r="44" spans="2:27" ht="16.5" customHeight="1" x14ac:dyDescent="0.2">
      <c r="B44" s="39"/>
      <c r="C44" s="39"/>
      <c r="D44" s="39"/>
      <c r="E44" s="39"/>
      <c r="F44" s="39"/>
      <c r="G44" s="39"/>
      <c r="H44" s="106"/>
      <c r="I44" s="106"/>
      <c r="J44" s="106"/>
      <c r="K44" s="106"/>
      <c r="L44" s="106"/>
      <c r="M44" s="106"/>
      <c r="N44" s="106"/>
      <c r="O44" s="106"/>
      <c r="P44" s="107"/>
      <c r="Q44" s="106"/>
      <c r="R44" s="106"/>
      <c r="S44" s="106"/>
      <c r="T44" s="106"/>
      <c r="U44" s="106"/>
      <c r="V44" s="106"/>
      <c r="W44" s="106"/>
      <c r="X44" s="106"/>
      <c r="Y44" s="107"/>
      <c r="AA44" s="79"/>
    </row>
    <row r="45" spans="2:27" ht="16.5" customHeight="1" x14ac:dyDescent="0.2">
      <c r="B45" s="39"/>
      <c r="C45" s="39"/>
      <c r="D45" s="39"/>
      <c r="E45" s="39"/>
      <c r="F45" s="39"/>
      <c r="G45" s="39"/>
      <c r="H45" s="106"/>
      <c r="I45" s="106"/>
      <c r="J45" s="106"/>
      <c r="K45" s="106"/>
      <c r="L45" s="106"/>
      <c r="M45" s="106"/>
      <c r="N45" s="106"/>
      <c r="O45" s="106"/>
      <c r="P45" s="107"/>
      <c r="Q45" s="106"/>
      <c r="R45" s="106"/>
      <c r="S45" s="106"/>
      <c r="T45" s="106"/>
      <c r="U45" s="106"/>
      <c r="V45" s="106"/>
      <c r="W45" s="106"/>
      <c r="X45" s="106"/>
      <c r="Y45" s="107"/>
      <c r="AA45" s="79"/>
    </row>
    <row r="46" spans="2:27" ht="16.5" customHeight="1" x14ac:dyDescent="0.2">
      <c r="B46" s="39"/>
      <c r="C46" s="39"/>
      <c r="D46" s="39"/>
      <c r="E46" s="39"/>
      <c r="F46" s="39"/>
      <c r="G46" s="39"/>
      <c r="H46" s="106"/>
      <c r="I46" s="106"/>
      <c r="J46" s="106"/>
      <c r="K46" s="106"/>
      <c r="L46" s="106"/>
      <c r="M46" s="106"/>
      <c r="N46" s="106"/>
      <c r="O46" s="106"/>
      <c r="P46" s="107"/>
      <c r="Q46" s="106"/>
      <c r="R46" s="106"/>
      <c r="S46" s="106"/>
      <c r="T46" s="106"/>
      <c r="U46" s="106"/>
      <c r="V46" s="106"/>
      <c r="W46" s="106"/>
      <c r="X46" s="106"/>
      <c r="Y46" s="107"/>
      <c r="AA46" s="79"/>
    </row>
    <row r="47" spans="2:27" ht="16.5" customHeight="1" x14ac:dyDescent="0.2">
      <c r="B47" s="39"/>
      <c r="C47" s="39"/>
      <c r="D47" s="39"/>
      <c r="E47" s="39"/>
      <c r="F47" s="39"/>
      <c r="G47" s="39"/>
      <c r="H47" s="106"/>
      <c r="I47" s="106"/>
      <c r="J47" s="106"/>
      <c r="K47" s="106"/>
      <c r="L47" s="106"/>
      <c r="M47" s="106"/>
      <c r="N47" s="106"/>
      <c r="O47" s="106"/>
      <c r="P47" s="107"/>
      <c r="Q47" s="106"/>
      <c r="R47" s="106"/>
      <c r="S47" s="106"/>
      <c r="T47" s="106"/>
      <c r="U47" s="106"/>
      <c r="V47" s="106"/>
      <c r="W47" s="106"/>
      <c r="X47" s="106"/>
      <c r="Y47" s="107"/>
      <c r="AA47" s="79"/>
    </row>
    <row r="48" spans="2:27" ht="16.5" customHeight="1" x14ac:dyDescent="0.2">
      <c r="B48" s="39"/>
      <c r="C48" s="39"/>
      <c r="D48" s="39"/>
      <c r="E48" s="39"/>
      <c r="F48" s="39"/>
      <c r="G48" s="39"/>
      <c r="H48" s="106"/>
      <c r="I48" s="106"/>
      <c r="J48" s="106"/>
      <c r="K48" s="106"/>
      <c r="L48" s="106"/>
      <c r="M48" s="106"/>
      <c r="N48" s="106"/>
      <c r="O48" s="106"/>
      <c r="P48" s="107"/>
      <c r="Q48" s="106"/>
      <c r="R48" s="106"/>
      <c r="S48" s="106"/>
      <c r="T48" s="106"/>
      <c r="U48" s="106"/>
      <c r="V48" s="106"/>
      <c r="W48" s="106"/>
      <c r="X48" s="106"/>
      <c r="Y48" s="108" t="s">
        <v>261</v>
      </c>
      <c r="AA48" s="79"/>
    </row>
    <row r="49" spans="2:27" ht="16.5" customHeight="1" x14ac:dyDescent="0.2">
      <c r="B49" s="39"/>
      <c r="C49" s="39"/>
      <c r="D49" s="39"/>
      <c r="E49" s="39"/>
      <c r="F49" s="39"/>
      <c r="G49" s="39"/>
      <c r="H49" s="106"/>
      <c r="I49" s="106"/>
      <c r="J49" s="106"/>
      <c r="K49" s="106"/>
      <c r="L49" s="106"/>
      <c r="M49" s="106"/>
      <c r="N49" s="106"/>
      <c r="O49" s="106"/>
      <c r="P49" s="107"/>
      <c r="Q49" s="106"/>
      <c r="R49" s="106"/>
      <c r="S49" s="106"/>
      <c r="T49" s="106"/>
      <c r="U49" s="106"/>
      <c r="V49" s="106"/>
      <c r="W49" s="106"/>
      <c r="X49" s="106"/>
      <c r="Y49" s="107"/>
      <c r="AA49" s="79"/>
    </row>
    <row r="50" spans="2:27" ht="16.5" customHeight="1" x14ac:dyDescent="0.2">
      <c r="B50" s="39"/>
      <c r="C50" s="39"/>
      <c r="D50" s="39"/>
      <c r="E50" s="39"/>
      <c r="F50" s="39"/>
      <c r="G50" s="39"/>
      <c r="H50" s="106"/>
      <c r="I50" s="106"/>
      <c r="J50" s="106"/>
      <c r="K50" s="106"/>
      <c r="L50" s="106"/>
      <c r="M50" s="106"/>
      <c r="N50" s="106"/>
      <c r="O50" s="106"/>
      <c r="P50" s="107"/>
      <c r="Q50" s="106"/>
      <c r="R50" s="106"/>
      <c r="S50" s="106"/>
      <c r="T50" s="106"/>
      <c r="U50" s="106"/>
      <c r="V50" s="106"/>
      <c r="W50" s="106"/>
      <c r="X50" s="106"/>
      <c r="Y50" s="107"/>
      <c r="AA50" s="79"/>
    </row>
    <row r="51" spans="2:27" ht="16.5" customHeight="1" x14ac:dyDescent="0.2">
      <c r="B51" s="478" t="s">
        <v>411</v>
      </c>
      <c r="C51" s="479"/>
      <c r="D51" s="479"/>
      <c r="E51" s="479"/>
      <c r="F51" s="479"/>
      <c r="G51" s="480"/>
      <c r="H51" s="272" t="s">
        <v>416</v>
      </c>
      <c r="I51" s="273"/>
      <c r="J51" s="273"/>
      <c r="K51" s="273"/>
      <c r="L51" s="273"/>
      <c r="M51" s="273"/>
      <c r="N51" s="273"/>
      <c r="O51" s="273"/>
      <c r="P51" s="273"/>
      <c r="Q51" s="273"/>
      <c r="R51" s="273"/>
      <c r="S51" s="273"/>
      <c r="T51" s="273"/>
      <c r="U51" s="273"/>
      <c r="V51" s="273"/>
      <c r="W51" s="273"/>
      <c r="X51" s="273"/>
      <c r="Y51" s="274"/>
      <c r="AA51" s="79" t="s">
        <v>66</v>
      </c>
    </row>
    <row r="52" spans="2:27" ht="16.5" customHeight="1" x14ac:dyDescent="0.2">
      <c r="B52" s="481"/>
      <c r="C52" s="482"/>
      <c r="D52" s="482"/>
      <c r="E52" s="482"/>
      <c r="F52" s="482"/>
      <c r="G52" s="483"/>
      <c r="H52" s="82" t="s">
        <v>417</v>
      </c>
      <c r="I52" s="13"/>
      <c r="J52" s="13"/>
      <c r="K52" s="13"/>
      <c r="L52" s="13"/>
      <c r="M52" s="13"/>
      <c r="N52" s="13"/>
      <c r="O52" s="13"/>
      <c r="P52" s="13"/>
      <c r="Q52" s="13"/>
      <c r="R52" s="13"/>
      <c r="S52" s="13"/>
      <c r="T52" s="13"/>
      <c r="U52" s="13"/>
      <c r="V52" s="13"/>
      <c r="W52" s="13"/>
      <c r="X52" s="13"/>
      <c r="Y52" s="83"/>
      <c r="AA52" s="79"/>
    </row>
    <row r="53" spans="2:27" ht="16.5" hidden="1" customHeight="1" x14ac:dyDescent="0.2">
      <c r="B53" s="481"/>
      <c r="C53" s="482"/>
      <c r="D53" s="482"/>
      <c r="E53" s="482"/>
      <c r="F53" s="482"/>
      <c r="G53" s="483"/>
      <c r="H53" s="82" t="e">
        <f>IF(【様式第６号】事業報告書兼チェックシート!#REF!="","","・"&amp;【様式第６号】事業報告書兼チェックシート!#REF!)</f>
        <v>#REF!</v>
      </c>
      <c r="I53" s="13"/>
      <c r="J53" s="13"/>
      <c r="K53" s="13"/>
      <c r="L53" s="13"/>
      <c r="M53" s="13"/>
      <c r="N53" s="13"/>
      <c r="O53" s="13"/>
      <c r="P53" s="13"/>
      <c r="Q53" s="13"/>
      <c r="R53" s="13"/>
      <c r="S53" s="13"/>
      <c r="T53" s="13"/>
      <c r="U53" s="13"/>
      <c r="V53" s="13"/>
      <c r="W53" s="13"/>
      <c r="X53" s="13"/>
      <c r="Y53" s="83"/>
    </row>
    <row r="54" spans="2:27" ht="16.5" customHeight="1" x14ac:dyDescent="0.2">
      <c r="B54" s="28"/>
      <c r="G54" s="81"/>
      <c r="H54" s="82" t="str">
        <f>IF(【様式第６号】事業報告書兼チェックシート!C242="","","・"&amp;【様式第６号】事業報告書兼チェックシート!C242)</f>
        <v/>
      </c>
      <c r="I54" s="13"/>
      <c r="J54" s="13"/>
      <c r="K54" s="13"/>
      <c r="L54" s="13"/>
      <c r="M54" s="13"/>
      <c r="N54" s="13"/>
      <c r="O54" s="13"/>
      <c r="P54" s="13"/>
      <c r="Q54" s="13"/>
      <c r="R54" s="13"/>
      <c r="S54" s="13"/>
      <c r="T54" s="13"/>
      <c r="U54" s="13"/>
      <c r="V54" s="13"/>
      <c r="W54" s="13"/>
      <c r="X54" s="13"/>
      <c r="Y54" s="83"/>
    </row>
    <row r="55" spans="2:27" ht="16.5" customHeight="1" x14ac:dyDescent="0.2">
      <c r="B55" s="28"/>
      <c r="G55" s="81"/>
      <c r="H55" s="82" t="str">
        <f>IF(【様式第６号】事業報告書兼チェックシート!C243="","","・"&amp;【様式第６号】事業報告書兼チェックシート!C243)</f>
        <v/>
      </c>
      <c r="I55" s="13"/>
      <c r="J55" s="13"/>
      <c r="K55" s="13"/>
      <c r="L55" s="13"/>
      <c r="M55" s="13"/>
      <c r="N55" s="13"/>
      <c r="O55" s="13"/>
      <c r="P55" s="13"/>
      <c r="Q55" s="13"/>
      <c r="R55" s="13"/>
      <c r="S55" s="13"/>
      <c r="T55" s="13"/>
      <c r="U55" s="13"/>
      <c r="V55" s="13"/>
      <c r="W55" s="13"/>
      <c r="X55" s="13"/>
      <c r="Y55" s="83"/>
    </row>
    <row r="56" spans="2:27" ht="16.5" customHeight="1" x14ac:dyDescent="0.2">
      <c r="B56" s="28"/>
      <c r="G56" s="81"/>
      <c r="H56" s="82" t="str">
        <f>IF(【様式第６号】事業報告書兼チェックシート!C244="","","・"&amp;【様式第６号】事業報告書兼チェックシート!C244)</f>
        <v>・完成写真及び口座振替依頼書</v>
      </c>
      <c r="I56" s="13"/>
      <c r="J56" s="13"/>
      <c r="K56" s="13"/>
      <c r="L56" s="13"/>
      <c r="M56" s="13"/>
      <c r="N56" s="13"/>
      <c r="O56" s="13"/>
      <c r="P56" s="13"/>
      <c r="Q56" s="13"/>
      <c r="R56" s="13"/>
      <c r="S56" s="13"/>
      <c r="T56" s="13"/>
      <c r="U56" s="13"/>
      <c r="V56" s="13"/>
      <c r="W56" s="13"/>
      <c r="X56" s="13"/>
      <c r="Y56" s="83"/>
    </row>
    <row r="57" spans="2:27" ht="16.5" customHeight="1" x14ac:dyDescent="0.2">
      <c r="B57" s="28"/>
      <c r="G57" s="81"/>
      <c r="H57" s="82" t="str">
        <f>IF(【様式第６号】事業報告書兼チェックシート!C245="","","・"&amp;【様式第６号】事業報告書兼チェックシート!C245)</f>
        <v>・鳥取県産材活用協議会が発行する県産材の産地証明書の写し</v>
      </c>
      <c r="I57" s="13"/>
      <c r="J57" s="13"/>
      <c r="K57" s="13"/>
      <c r="L57" s="13"/>
      <c r="M57" s="13"/>
      <c r="N57" s="13"/>
      <c r="O57" s="13"/>
      <c r="P57" s="13"/>
      <c r="Q57" s="13"/>
      <c r="R57" s="13"/>
      <c r="S57" s="13"/>
      <c r="T57" s="13"/>
      <c r="U57" s="13"/>
      <c r="V57" s="13"/>
      <c r="W57" s="13"/>
      <c r="X57" s="13"/>
      <c r="Y57" s="83"/>
    </row>
    <row r="58" spans="2:27" ht="28.5" customHeight="1" x14ac:dyDescent="0.2">
      <c r="B58" s="28"/>
      <c r="G58" s="81"/>
      <c r="H58" s="473" t="str">
        <f>IF(【様式第６号】事業報告書兼チェックシート!C246="","","・"&amp;【様式第６号】事業報告書兼チェックシート!C246)</f>
        <v/>
      </c>
      <c r="I58" s="442"/>
      <c r="J58" s="442"/>
      <c r="K58" s="442"/>
      <c r="L58" s="442"/>
      <c r="M58" s="442"/>
      <c r="N58" s="442"/>
      <c r="O58" s="442"/>
      <c r="P58" s="442"/>
      <c r="Q58" s="442"/>
      <c r="R58" s="442"/>
      <c r="S58" s="442"/>
      <c r="T58" s="442"/>
      <c r="U58" s="442"/>
      <c r="V58" s="442"/>
      <c r="W58" s="442"/>
      <c r="X58" s="442"/>
      <c r="Y58" s="474"/>
    </row>
    <row r="59" spans="2:27" ht="30" customHeight="1" x14ac:dyDescent="0.2">
      <c r="B59" s="28"/>
      <c r="G59" s="81"/>
      <c r="H59" s="473" t="str">
        <f>IF(【様式第６号】事業報告書兼チェックシート!C247="","","・"&amp;【様式第６号】事業報告書兼チェックシート!C247)</f>
        <v/>
      </c>
      <c r="I59" s="442"/>
      <c r="J59" s="442"/>
      <c r="K59" s="442"/>
      <c r="L59" s="442"/>
      <c r="M59" s="442"/>
      <c r="N59" s="442"/>
      <c r="O59" s="442"/>
      <c r="P59" s="442"/>
      <c r="Q59" s="442"/>
      <c r="R59" s="442"/>
      <c r="S59" s="442"/>
      <c r="T59" s="442"/>
      <c r="U59" s="442"/>
      <c r="V59" s="442"/>
      <c r="W59" s="442"/>
      <c r="X59" s="442"/>
      <c r="Y59" s="474"/>
    </row>
    <row r="60" spans="2:27" ht="33" customHeight="1" x14ac:dyDescent="0.2">
      <c r="B60" s="28"/>
      <c r="G60" s="81"/>
      <c r="H60" s="473" t="str">
        <f>IF(【様式第６号】事業報告書兼チェックシート!C248="","","・"&amp;【様式第６号】事業報告書兼チェックシート!C248)</f>
        <v/>
      </c>
      <c r="I60" s="442"/>
      <c r="J60" s="442"/>
      <c r="K60" s="442"/>
      <c r="L60" s="442"/>
      <c r="M60" s="442"/>
      <c r="N60" s="442"/>
      <c r="O60" s="442"/>
      <c r="P60" s="442"/>
      <c r="Q60" s="442"/>
      <c r="R60" s="442"/>
      <c r="S60" s="442"/>
      <c r="T60" s="442"/>
      <c r="U60" s="442"/>
      <c r="V60" s="442"/>
      <c r="W60" s="442"/>
      <c r="X60" s="442"/>
      <c r="Y60" s="474"/>
    </row>
    <row r="61" spans="2:27" ht="16.5" customHeight="1" x14ac:dyDescent="0.2">
      <c r="B61" s="28"/>
      <c r="G61" s="81"/>
      <c r="H61" s="475" t="str">
        <f>IF(【様式第６号】事業報告書兼チェックシート!C249="","","・"&amp;【様式第６号】事業報告書兼チェックシート!C249)</f>
        <v/>
      </c>
      <c r="I61" s="476"/>
      <c r="J61" s="476"/>
      <c r="K61" s="476"/>
      <c r="L61" s="476"/>
      <c r="M61" s="476"/>
      <c r="N61" s="476"/>
      <c r="O61" s="476"/>
      <c r="P61" s="476"/>
      <c r="Q61" s="476"/>
      <c r="R61" s="476"/>
      <c r="S61" s="476"/>
      <c r="T61" s="476"/>
      <c r="U61" s="476"/>
      <c r="V61" s="476"/>
      <c r="W61" s="476"/>
      <c r="X61" s="476"/>
      <c r="Y61" s="477"/>
    </row>
    <row r="62" spans="2:27" ht="56.25" customHeight="1" x14ac:dyDescent="0.2">
      <c r="B62" s="28"/>
      <c r="G62" s="81"/>
      <c r="H62" s="473" t="str">
        <f>IF(【様式第６号】事業報告書兼チェックシート!C250="","","・"&amp;【様式第６号】事業報告書兼チェックシート!C250)</f>
        <v/>
      </c>
      <c r="I62" s="442"/>
      <c r="J62" s="442"/>
      <c r="K62" s="442"/>
      <c r="L62" s="442"/>
      <c r="M62" s="442"/>
      <c r="N62" s="442"/>
      <c r="O62" s="442"/>
      <c r="P62" s="442"/>
      <c r="Q62" s="442"/>
      <c r="R62" s="442"/>
      <c r="S62" s="442"/>
      <c r="T62" s="442"/>
      <c r="U62" s="442"/>
      <c r="V62" s="442"/>
      <c r="W62" s="442"/>
      <c r="X62" s="442"/>
      <c r="Y62" s="474"/>
    </row>
    <row r="63" spans="2:27" ht="30" customHeight="1" x14ac:dyDescent="0.2">
      <c r="B63" s="28"/>
      <c r="G63" s="81"/>
      <c r="H63" s="514" t="str">
        <f>IF(【様式第６号】事業報告書兼チェックシート!C251="","","・"&amp;【様式第６号】事業報告書兼チェックシート!C251)</f>
        <v>・登録住宅を購入した場合は、その購入契約書の写し</v>
      </c>
      <c r="I63" s="401"/>
      <c r="J63" s="401"/>
      <c r="K63" s="401"/>
      <c r="L63" s="401"/>
      <c r="M63" s="401"/>
      <c r="N63" s="401"/>
      <c r="O63" s="401"/>
      <c r="P63" s="401"/>
      <c r="Q63" s="401"/>
      <c r="R63" s="401"/>
      <c r="S63" s="401"/>
      <c r="T63" s="401"/>
      <c r="U63" s="401"/>
      <c r="V63" s="401"/>
      <c r="W63" s="401"/>
      <c r="X63" s="401"/>
      <c r="Y63" s="515"/>
    </row>
    <row r="64" spans="2:27" ht="22.2" customHeight="1" x14ac:dyDescent="0.2">
      <c r="B64" s="28"/>
      <c r="G64" s="81"/>
      <c r="H64" s="473" t="str">
        <f>IF(【様式第６号】事業報告書兼チェックシート!C252="","","・"&amp;【様式第６号】事業報告書兼チェックシート!C252)</f>
        <v/>
      </c>
      <c r="I64" s="442"/>
      <c r="J64" s="442"/>
      <c r="K64" s="442"/>
      <c r="L64" s="442"/>
      <c r="M64" s="442"/>
      <c r="N64" s="442"/>
      <c r="O64" s="442"/>
      <c r="P64" s="442"/>
      <c r="Q64" s="442"/>
      <c r="R64" s="442"/>
      <c r="S64" s="442"/>
      <c r="T64" s="442"/>
      <c r="U64" s="442"/>
      <c r="V64" s="442"/>
      <c r="W64" s="442"/>
      <c r="X64" s="442"/>
      <c r="Y64" s="474"/>
    </row>
    <row r="65" spans="2:25" ht="18.75" customHeight="1" x14ac:dyDescent="0.2">
      <c r="B65" s="28"/>
      <c r="G65" s="81"/>
      <c r="H65" s="475" t="str">
        <f>IF(【様式第６号】事業報告書兼チェックシート!C253="","","・"&amp;【様式第６号】事業報告書兼チェックシート!C253)</f>
        <v/>
      </c>
      <c r="I65" s="476"/>
      <c r="J65" s="476"/>
      <c r="K65" s="476"/>
      <c r="L65" s="476"/>
      <c r="M65" s="476"/>
      <c r="N65" s="476"/>
      <c r="O65" s="476"/>
      <c r="P65" s="476"/>
      <c r="Q65" s="476"/>
      <c r="R65" s="476"/>
      <c r="S65" s="476"/>
      <c r="T65" s="476"/>
      <c r="U65" s="476"/>
      <c r="V65" s="476"/>
      <c r="W65" s="476"/>
      <c r="X65" s="476"/>
      <c r="Y65" s="477"/>
    </row>
    <row r="66" spans="2:25" ht="18.75" customHeight="1" x14ac:dyDescent="0.2">
      <c r="B66" s="28"/>
      <c r="G66" s="81"/>
      <c r="H66" s="475" t="str">
        <f>IF(【様式第６号】事業報告書兼チェックシート!C254="","","・"&amp;【様式第６号】事業報告書兼チェックシート!C254)</f>
        <v/>
      </c>
      <c r="I66" s="476"/>
      <c r="J66" s="476"/>
      <c r="K66" s="476"/>
      <c r="L66" s="476"/>
      <c r="M66" s="476"/>
      <c r="N66" s="476"/>
      <c r="O66" s="476"/>
      <c r="P66" s="476"/>
      <c r="Q66" s="476"/>
      <c r="R66" s="476"/>
      <c r="S66" s="476"/>
      <c r="T66" s="476"/>
      <c r="U66" s="476"/>
      <c r="V66" s="476"/>
      <c r="W66" s="476"/>
      <c r="X66" s="476"/>
      <c r="Y66" s="477"/>
    </row>
    <row r="67" spans="2:25" ht="32.25" customHeight="1" x14ac:dyDescent="0.2">
      <c r="B67" s="28"/>
      <c r="G67" s="81"/>
      <c r="H67" s="473" t="str">
        <f>IF(【様式第６号】事業報告書兼チェックシート!C255="","","・"&amp;【様式第６号】事業報告書兼チェックシート!C255)</f>
        <v/>
      </c>
      <c r="I67" s="442"/>
      <c r="J67" s="442"/>
      <c r="K67" s="442"/>
      <c r="L67" s="442"/>
      <c r="M67" s="442"/>
      <c r="N67" s="442"/>
      <c r="O67" s="442"/>
      <c r="P67" s="442"/>
      <c r="Q67" s="442"/>
      <c r="R67" s="442"/>
      <c r="S67" s="442"/>
      <c r="T67" s="442"/>
      <c r="U67" s="442"/>
      <c r="V67" s="442"/>
      <c r="W67" s="442"/>
      <c r="X67" s="442"/>
      <c r="Y67" s="474"/>
    </row>
    <row r="68" spans="2:25" ht="32.25" customHeight="1" x14ac:dyDescent="0.2">
      <c r="B68" s="28"/>
      <c r="G68" s="81"/>
      <c r="H68" s="473" t="str">
        <f>IF(【様式第６号】事業報告書兼チェックシート!C256="","","・"&amp;【様式第６号】事業報告書兼チェックシート!C256)</f>
        <v/>
      </c>
      <c r="I68" s="442"/>
      <c r="J68" s="442"/>
      <c r="K68" s="442"/>
      <c r="L68" s="442"/>
      <c r="M68" s="442"/>
      <c r="N68" s="442"/>
      <c r="O68" s="442"/>
      <c r="P68" s="442"/>
      <c r="Q68" s="442"/>
      <c r="R68" s="442"/>
      <c r="S68" s="442"/>
      <c r="T68" s="442"/>
      <c r="U68" s="442"/>
      <c r="V68" s="442"/>
      <c r="W68" s="442"/>
      <c r="X68" s="442"/>
      <c r="Y68" s="474"/>
    </row>
    <row r="69" spans="2:25" ht="30.75" customHeight="1" x14ac:dyDescent="0.2">
      <c r="B69" s="28"/>
      <c r="G69" s="81"/>
      <c r="H69" s="473" t="str">
        <f>IF(【様式第６号】事業報告書兼チェックシート!C257="","","・"&amp;【様式第６号】事業報告書兼チェックシート!C257)</f>
        <v/>
      </c>
      <c r="I69" s="442"/>
      <c r="J69" s="442"/>
      <c r="K69" s="442"/>
      <c r="L69" s="442"/>
      <c r="M69" s="442"/>
      <c r="N69" s="442"/>
      <c r="O69" s="442"/>
      <c r="P69" s="442"/>
      <c r="Q69" s="442"/>
      <c r="R69" s="442"/>
      <c r="S69" s="442"/>
      <c r="T69" s="442"/>
      <c r="U69" s="442"/>
      <c r="V69" s="442"/>
      <c r="W69" s="442"/>
      <c r="X69" s="442"/>
      <c r="Y69" s="474"/>
    </row>
    <row r="70" spans="2:25" ht="30.75" customHeight="1" x14ac:dyDescent="0.2">
      <c r="B70" s="28"/>
      <c r="G70" s="81"/>
      <c r="H70" s="473" t="str">
        <f>IF(【様式第６号】事業報告書兼チェックシート!C258="","","・"&amp;【様式第６号】事業報告書兼チェックシート!C258)</f>
        <v/>
      </c>
      <c r="I70" s="442"/>
      <c r="J70" s="442"/>
      <c r="K70" s="442"/>
      <c r="L70" s="442"/>
      <c r="M70" s="442"/>
      <c r="N70" s="442"/>
      <c r="O70" s="442"/>
      <c r="P70" s="442"/>
      <c r="Q70" s="442"/>
      <c r="R70" s="442"/>
      <c r="S70" s="442"/>
      <c r="T70" s="442"/>
      <c r="U70" s="442"/>
      <c r="V70" s="442"/>
      <c r="W70" s="442"/>
      <c r="X70" s="442"/>
      <c r="Y70" s="474"/>
    </row>
    <row r="71" spans="2:25" ht="30.75" customHeight="1" x14ac:dyDescent="0.2">
      <c r="B71" s="28"/>
      <c r="G71" s="81"/>
      <c r="H71" s="473" t="str">
        <f>IF(【様式第６号】事業報告書兼チェックシート!C259="","","・"&amp;【様式第６号】事業報告書兼チェックシート!C259)</f>
        <v/>
      </c>
      <c r="I71" s="442"/>
      <c r="J71" s="442"/>
      <c r="K71" s="442"/>
      <c r="L71" s="442"/>
      <c r="M71" s="442"/>
      <c r="N71" s="442"/>
      <c r="O71" s="442"/>
      <c r="P71" s="442"/>
      <c r="Q71" s="442"/>
      <c r="R71" s="442"/>
      <c r="S71" s="442"/>
      <c r="T71" s="442"/>
      <c r="U71" s="442"/>
      <c r="V71" s="442"/>
      <c r="W71" s="442"/>
      <c r="X71" s="442"/>
      <c r="Y71" s="474"/>
    </row>
    <row r="72" spans="2:25" ht="30.75" customHeight="1" x14ac:dyDescent="0.2">
      <c r="B72" s="28"/>
      <c r="G72" s="81"/>
      <c r="H72" s="473" t="str">
        <f>IF(【様式第６号】事業報告書兼チェックシート!C260="","","・"&amp;【様式第６号】事業報告書兼チェックシート!C260)</f>
        <v/>
      </c>
      <c r="I72" s="442"/>
      <c r="J72" s="442"/>
      <c r="K72" s="442"/>
      <c r="L72" s="442"/>
      <c r="M72" s="442"/>
      <c r="N72" s="442"/>
      <c r="O72" s="442"/>
      <c r="P72" s="442"/>
      <c r="Q72" s="442"/>
      <c r="R72" s="442"/>
      <c r="S72" s="442"/>
      <c r="T72" s="442"/>
      <c r="U72" s="442"/>
      <c r="V72" s="442"/>
      <c r="W72" s="442"/>
      <c r="X72" s="442"/>
      <c r="Y72" s="474"/>
    </row>
    <row r="73" spans="2:25" ht="30.75" customHeight="1" x14ac:dyDescent="0.2">
      <c r="B73" s="28"/>
      <c r="G73" s="81"/>
      <c r="H73" s="473" t="str">
        <f>IF(【様式第６号】事業報告書兼チェックシート!C261="","","・"&amp;【様式第６号】事業報告書兼チェックシート!C261)</f>
        <v/>
      </c>
      <c r="I73" s="442"/>
      <c r="J73" s="442"/>
      <c r="K73" s="442"/>
      <c r="L73" s="442"/>
      <c r="M73" s="442"/>
      <c r="N73" s="442"/>
      <c r="O73" s="442"/>
      <c r="P73" s="442"/>
      <c r="Q73" s="442"/>
      <c r="R73" s="442"/>
      <c r="S73" s="442"/>
      <c r="T73" s="442"/>
      <c r="U73" s="442"/>
      <c r="V73" s="442"/>
      <c r="W73" s="442"/>
      <c r="X73" s="442"/>
      <c r="Y73" s="474"/>
    </row>
    <row r="74" spans="2:25" ht="44.25" customHeight="1" x14ac:dyDescent="0.2">
      <c r="B74" s="28"/>
      <c r="G74" s="81"/>
      <c r="H74" s="473" t="str">
        <f>IF(【様式第６号】事業報告書兼チェックシート!C262="","","・"&amp;【様式第６号】事業報告書兼チェックシート!C262)</f>
        <v/>
      </c>
      <c r="I74" s="442"/>
      <c r="J74" s="442"/>
      <c r="K74" s="442"/>
      <c r="L74" s="442"/>
      <c r="M74" s="442"/>
      <c r="N74" s="442"/>
      <c r="O74" s="442"/>
      <c r="P74" s="442"/>
      <c r="Q74" s="442"/>
      <c r="R74" s="442"/>
      <c r="S74" s="442"/>
      <c r="T74" s="442"/>
      <c r="U74" s="442"/>
      <c r="V74" s="442"/>
      <c r="W74" s="442"/>
      <c r="X74" s="442"/>
      <c r="Y74" s="474"/>
    </row>
    <row r="75" spans="2:25" ht="30.75" customHeight="1" x14ac:dyDescent="0.2">
      <c r="B75" s="28"/>
      <c r="G75" s="81"/>
      <c r="H75" s="473" t="str">
        <f>IF(【様式第６号】事業報告書兼チェックシート!C263="","","・"&amp;【様式第６号】事業報告書兼チェックシート!C263)</f>
        <v/>
      </c>
      <c r="I75" s="442"/>
      <c r="J75" s="442"/>
      <c r="K75" s="442"/>
      <c r="L75" s="442"/>
      <c r="M75" s="442"/>
      <c r="N75" s="442"/>
      <c r="O75" s="442"/>
      <c r="P75" s="442"/>
      <c r="Q75" s="442"/>
      <c r="R75" s="442"/>
      <c r="S75" s="442"/>
      <c r="T75" s="442"/>
      <c r="U75" s="442"/>
      <c r="V75" s="442"/>
      <c r="W75" s="442"/>
      <c r="X75" s="442"/>
      <c r="Y75" s="474"/>
    </row>
    <row r="76" spans="2:25" ht="43.5" customHeight="1" x14ac:dyDescent="0.2">
      <c r="B76" s="28"/>
      <c r="G76" s="81"/>
      <c r="H76" s="473" t="str">
        <f>IF(【様式第６号】事業報告書兼チェックシート!C264="","","・"&amp;【様式第６号】事業報告書兼チェックシート!C264)</f>
        <v/>
      </c>
      <c r="I76" s="442"/>
      <c r="J76" s="442"/>
      <c r="K76" s="442"/>
      <c r="L76" s="442"/>
      <c r="M76" s="442"/>
      <c r="N76" s="442"/>
      <c r="O76" s="442"/>
      <c r="P76" s="442"/>
      <c r="Q76" s="442"/>
      <c r="R76" s="442"/>
      <c r="S76" s="442"/>
      <c r="T76" s="442"/>
      <c r="U76" s="442"/>
      <c r="V76" s="442"/>
      <c r="W76" s="442"/>
      <c r="X76" s="442"/>
      <c r="Y76" s="474"/>
    </row>
    <row r="77" spans="2:25" ht="21" customHeight="1" x14ac:dyDescent="0.2">
      <c r="B77" s="28"/>
      <c r="G77" s="81"/>
      <c r="H77" s="473" t="str">
        <f>IF(【様式第６号】事業報告書兼チェックシート!C268="","","・"&amp;【様式第６号】事業報告書兼チェックシート!C268)</f>
        <v/>
      </c>
      <c r="I77" s="442"/>
      <c r="J77" s="442"/>
      <c r="K77" s="442"/>
      <c r="L77" s="442"/>
      <c r="M77" s="442"/>
      <c r="N77" s="442"/>
      <c r="O77" s="442"/>
      <c r="P77" s="442"/>
      <c r="Q77" s="442"/>
      <c r="R77" s="442"/>
      <c r="S77" s="442"/>
      <c r="T77" s="442"/>
      <c r="U77" s="442"/>
      <c r="V77" s="442"/>
      <c r="W77" s="442"/>
      <c r="X77" s="442"/>
      <c r="Y77" s="474"/>
    </row>
    <row r="78" spans="2:25" ht="19.5" customHeight="1" x14ac:dyDescent="0.2">
      <c r="B78" s="8"/>
      <c r="C78" s="17"/>
      <c r="D78" s="17"/>
      <c r="E78" s="17"/>
      <c r="F78" s="17"/>
      <c r="G78" s="9"/>
      <c r="H78" s="495" t="str">
        <f>IF(【様式第６号】事業報告書兼チェックシート!C265="","","・"&amp;【様式第６号】事業報告書兼チェックシート!C265)</f>
        <v/>
      </c>
      <c r="I78" s="496"/>
      <c r="J78" s="496"/>
      <c r="K78" s="496"/>
      <c r="L78" s="496"/>
      <c r="M78" s="496"/>
      <c r="N78" s="496"/>
      <c r="O78" s="496"/>
      <c r="P78" s="496"/>
      <c r="Q78" s="496"/>
      <c r="R78" s="496"/>
      <c r="S78" s="496"/>
      <c r="T78" s="496"/>
      <c r="U78" s="496"/>
      <c r="V78" s="496"/>
      <c r="W78" s="496"/>
      <c r="X78" s="496"/>
      <c r="Y78" s="497"/>
    </row>
    <row r="79" spans="2:25" ht="19.5" hidden="1" customHeight="1" x14ac:dyDescent="0.2">
      <c r="B79" s="8"/>
      <c r="C79" s="17"/>
      <c r="D79" s="17"/>
      <c r="E79" s="17"/>
      <c r="F79" s="17"/>
      <c r="G79" s="9"/>
      <c r="H79" s="495" t="str">
        <f>IF(【様式第６号】事業報告書兼チェックシート!C265="","","・"&amp;【様式第６号】事業報告書兼チェックシート!C265)</f>
        <v/>
      </c>
      <c r="I79" s="496"/>
      <c r="J79" s="496"/>
      <c r="K79" s="496"/>
      <c r="L79" s="496"/>
      <c r="M79" s="496"/>
      <c r="N79" s="496"/>
      <c r="O79" s="496"/>
      <c r="P79" s="496"/>
      <c r="Q79" s="496"/>
      <c r="R79" s="496"/>
      <c r="S79" s="496"/>
      <c r="T79" s="496"/>
      <c r="U79" s="496"/>
      <c r="V79" s="496"/>
      <c r="W79" s="496"/>
      <c r="X79" s="496"/>
      <c r="Y79" s="497"/>
    </row>
    <row r="80" spans="2:25" ht="19.5" hidden="1" customHeight="1" x14ac:dyDescent="0.2">
      <c r="B80" s="373" t="s">
        <v>263</v>
      </c>
      <c r="C80" s="374"/>
      <c r="D80" s="374"/>
      <c r="E80" s="374"/>
      <c r="F80" s="374"/>
      <c r="G80" s="375"/>
      <c r="H80" s="473" t="str">
        <f>IF(【様式第６号】事業報告書兼チェックシート!C266="","","・"&amp;【様式第６号】事業報告書兼チェックシート!C266)</f>
        <v/>
      </c>
      <c r="I80" s="442"/>
      <c r="J80" s="442"/>
      <c r="K80" s="442"/>
      <c r="L80" s="442"/>
      <c r="M80" s="442"/>
      <c r="N80" s="442"/>
      <c r="O80" s="442"/>
      <c r="P80" s="442"/>
      <c r="Q80" s="442"/>
      <c r="R80" s="442"/>
      <c r="S80" s="442"/>
      <c r="T80" s="442"/>
      <c r="U80" s="442"/>
      <c r="V80" s="442"/>
      <c r="W80" s="442"/>
      <c r="X80" s="442"/>
      <c r="Y80" s="474"/>
    </row>
    <row r="81" spans="1:27" ht="19.5" hidden="1" customHeight="1" x14ac:dyDescent="0.2">
      <c r="B81" s="509"/>
      <c r="C81" s="332"/>
      <c r="D81" s="332"/>
      <c r="E81" s="332"/>
      <c r="F81" s="332"/>
      <c r="G81" s="510"/>
      <c r="H81" s="473" t="str">
        <f>IF(【様式第６号】事業報告書兼チェックシート!C267="","","・"&amp;【様式第６号】事業報告書兼チェックシート!C267)</f>
        <v/>
      </c>
      <c r="I81" s="442"/>
      <c r="J81" s="442"/>
      <c r="K81" s="442"/>
      <c r="L81" s="442"/>
      <c r="M81" s="442"/>
      <c r="N81" s="442"/>
      <c r="O81" s="442"/>
      <c r="P81" s="442"/>
      <c r="Q81" s="442"/>
      <c r="R81" s="442"/>
      <c r="S81" s="442"/>
      <c r="T81" s="442"/>
      <c r="U81" s="442"/>
      <c r="V81" s="442"/>
      <c r="W81" s="442"/>
      <c r="X81" s="442"/>
      <c r="Y81" s="474"/>
    </row>
    <row r="82" spans="1:27" ht="19.5" hidden="1" customHeight="1" x14ac:dyDescent="0.2">
      <c r="B82" s="28"/>
      <c r="G82" s="81"/>
      <c r="H82" s="473" t="str">
        <f>IF(【様式第６号】事業報告書兼チェックシート!C268="","","・"&amp;【様式第６号】事業報告書兼チェックシート!C268)</f>
        <v/>
      </c>
      <c r="I82" s="442"/>
      <c r="J82" s="442"/>
      <c r="K82" s="442"/>
      <c r="L82" s="442"/>
      <c r="M82" s="442"/>
      <c r="N82" s="442"/>
      <c r="O82" s="442"/>
      <c r="P82" s="442"/>
      <c r="Q82" s="442"/>
      <c r="R82" s="442"/>
      <c r="S82" s="442"/>
      <c r="T82" s="442"/>
      <c r="U82" s="442"/>
      <c r="V82" s="442"/>
      <c r="W82" s="442"/>
      <c r="X82" s="442"/>
      <c r="Y82" s="474"/>
    </row>
    <row r="83" spans="1:27" ht="19.5" hidden="1" customHeight="1" x14ac:dyDescent="0.2">
      <c r="B83" s="28"/>
      <c r="G83" s="81"/>
      <c r="H83" s="100"/>
      <c r="I83" s="101"/>
      <c r="J83" s="101"/>
      <c r="K83" s="101"/>
      <c r="L83" s="101"/>
      <c r="M83" s="101"/>
      <c r="N83" s="101"/>
      <c r="O83" s="101"/>
      <c r="P83" s="101"/>
      <c r="Q83" s="101"/>
      <c r="R83" s="101"/>
      <c r="S83" s="101"/>
      <c r="T83" s="101"/>
      <c r="U83" s="101"/>
      <c r="V83" s="101"/>
      <c r="W83" s="101"/>
      <c r="X83" s="101"/>
      <c r="Y83" s="102"/>
    </row>
    <row r="84" spans="1:27" ht="18" hidden="1" customHeight="1" x14ac:dyDescent="0.2">
      <c r="B84" s="8"/>
      <c r="C84" s="17"/>
      <c r="D84" s="17"/>
      <c r="E84" s="17"/>
      <c r="F84" s="17"/>
      <c r="G84" s="9"/>
      <c r="H84" s="84"/>
      <c r="I84" s="85"/>
      <c r="J84" s="17"/>
      <c r="K84" s="17"/>
      <c r="L84" s="17"/>
      <c r="M84" s="17"/>
      <c r="N84" s="17"/>
      <c r="O84" s="17"/>
      <c r="P84" s="17"/>
      <c r="Q84" s="17"/>
      <c r="R84" s="17"/>
      <c r="S84" s="17"/>
      <c r="T84" s="17"/>
      <c r="U84" s="17"/>
      <c r="V84" s="17"/>
      <c r="W84" s="17"/>
      <c r="X84" s="17"/>
      <c r="Y84" s="9"/>
    </row>
    <row r="93" spans="1:27" ht="18" hidden="1" customHeight="1" x14ac:dyDescent="0.2"/>
    <row r="94" spans="1:27" ht="18" hidden="1" customHeight="1" x14ac:dyDescent="0.2"/>
    <row r="95" spans="1:27" s="13" customFormat="1" ht="18" hidden="1" customHeight="1" x14ac:dyDescent="0.15">
      <c r="A95" s="86" t="s">
        <v>219</v>
      </c>
      <c r="B95" s="87"/>
      <c r="C95" s="87"/>
      <c r="D95" s="87"/>
      <c r="E95" s="87"/>
      <c r="F95" s="87"/>
      <c r="G95" s="87"/>
      <c r="H95" s="87"/>
      <c r="I95" s="87"/>
      <c r="J95" s="87"/>
      <c r="K95" s="87"/>
      <c r="L95" s="87"/>
      <c r="M95" s="87"/>
      <c r="N95" s="87"/>
      <c r="O95" s="87"/>
      <c r="P95" s="87"/>
      <c r="Q95" s="88"/>
      <c r="R95" s="87"/>
      <c r="S95" s="87"/>
      <c r="T95" s="87"/>
      <c r="U95" s="87"/>
      <c r="V95" s="87"/>
      <c r="W95" s="87"/>
      <c r="X95" s="87"/>
      <c r="Y95" s="87"/>
      <c r="Z95" s="87"/>
      <c r="AA95" s="23"/>
    </row>
    <row r="96" spans="1:27" s="13" customFormat="1" ht="18" hidden="1" customHeight="1" x14ac:dyDescent="0.15">
      <c r="A96" s="86"/>
      <c r="B96" s="13" t="s">
        <v>11</v>
      </c>
      <c r="AA96" s="23"/>
    </row>
    <row r="97" spans="2:35" s="13" customFormat="1" ht="18" hidden="1" customHeight="1" x14ac:dyDescent="0.2">
      <c r="B97" s="484" t="s">
        <v>220</v>
      </c>
      <c r="C97" s="485"/>
      <c r="D97" s="485"/>
      <c r="E97" s="485"/>
      <c r="F97" s="485"/>
      <c r="G97" s="485"/>
      <c r="H97" s="486"/>
      <c r="I97" s="89" t="s">
        <v>221</v>
      </c>
      <c r="J97" s="368"/>
      <c r="K97" s="368"/>
      <c r="L97" s="368"/>
      <c r="M97" s="490"/>
      <c r="N97" s="490"/>
      <c r="O97" s="490"/>
      <c r="P97" s="490"/>
      <c r="Q97" s="490"/>
      <c r="R97" s="490"/>
      <c r="S97" s="490"/>
      <c r="T97" s="490"/>
      <c r="U97" s="490"/>
      <c r="V97" s="490"/>
      <c r="W97" s="490"/>
      <c r="X97" s="490"/>
      <c r="Y97" s="491"/>
      <c r="AA97" s="22"/>
    </row>
    <row r="98" spans="2:35" s="13" customFormat="1" ht="18" hidden="1" customHeight="1" x14ac:dyDescent="0.2">
      <c r="B98" s="487"/>
      <c r="C98" s="488"/>
      <c r="D98" s="488"/>
      <c r="E98" s="488"/>
      <c r="F98" s="488"/>
      <c r="G98" s="488"/>
      <c r="H98" s="489"/>
      <c r="I98" s="492"/>
      <c r="J98" s="493"/>
      <c r="K98" s="493"/>
      <c r="L98" s="493"/>
      <c r="M98" s="493"/>
      <c r="N98" s="493"/>
      <c r="O98" s="493"/>
      <c r="P98" s="493"/>
      <c r="Q98" s="493"/>
      <c r="R98" s="493"/>
      <c r="S98" s="493"/>
      <c r="T98" s="493"/>
      <c r="U98" s="493"/>
      <c r="V98" s="493"/>
      <c r="W98" s="493"/>
      <c r="X98" s="493"/>
      <c r="Y98" s="494"/>
      <c r="AA98" s="23"/>
      <c r="AB98" s="23"/>
      <c r="AC98" s="23"/>
      <c r="AD98" s="23"/>
      <c r="AE98" s="23"/>
      <c r="AF98" s="23"/>
      <c r="AG98" s="23"/>
      <c r="AH98" s="23"/>
      <c r="AI98" s="23"/>
    </row>
    <row r="99" spans="2:35" s="13" customFormat="1" ht="24" hidden="1" customHeight="1" x14ac:dyDescent="0.2">
      <c r="B99" s="498" t="s">
        <v>222</v>
      </c>
      <c r="C99" s="499"/>
      <c r="D99" s="499"/>
      <c r="E99" s="499"/>
      <c r="F99" s="499"/>
      <c r="G99" s="499"/>
      <c r="H99" s="500"/>
      <c r="I99" s="511"/>
      <c r="J99" s="512"/>
      <c r="K99" s="512"/>
      <c r="L99" s="512"/>
      <c r="M99" s="512"/>
      <c r="N99" s="512"/>
      <c r="O99" s="512"/>
      <c r="P99" s="512"/>
      <c r="Q99" s="512"/>
      <c r="R99" s="512"/>
      <c r="S99" s="512"/>
      <c r="T99" s="512"/>
      <c r="U99" s="512"/>
      <c r="V99" s="512"/>
      <c r="W99" s="512"/>
      <c r="X99" s="512"/>
      <c r="Y99" s="513"/>
      <c r="AA99" s="23"/>
      <c r="AB99" s="23"/>
      <c r="AC99" s="23"/>
      <c r="AD99" s="23"/>
      <c r="AE99" s="23"/>
      <c r="AF99" s="23"/>
      <c r="AG99" s="23"/>
      <c r="AH99" s="23"/>
      <c r="AI99" s="23"/>
    </row>
    <row r="100" spans="2:35" s="13" customFormat="1" ht="18" hidden="1" customHeight="1" x14ac:dyDescent="0.2">
      <c r="B100" s="498" t="s">
        <v>18</v>
      </c>
      <c r="C100" s="499"/>
      <c r="D100" s="499"/>
      <c r="E100" s="499"/>
      <c r="F100" s="499"/>
      <c r="G100" s="499"/>
      <c r="H100" s="500"/>
      <c r="I100" s="501"/>
      <c r="J100" s="502"/>
      <c r="K100" s="502"/>
      <c r="L100" s="502"/>
      <c r="M100" s="503"/>
      <c r="N100" s="504" t="s">
        <v>9</v>
      </c>
      <c r="O100" s="505"/>
      <c r="P100" s="506"/>
      <c r="Q100" s="507" t="s">
        <v>223</v>
      </c>
      <c r="R100" s="507"/>
      <c r="S100" s="507"/>
      <c r="T100" s="507"/>
      <c r="U100" s="507"/>
      <c r="V100" s="507"/>
      <c r="W100" s="507"/>
      <c r="X100" s="507"/>
      <c r="Y100" s="508"/>
      <c r="AA100" s="23"/>
      <c r="AB100" s="23"/>
      <c r="AC100" s="23"/>
      <c r="AD100" s="23"/>
      <c r="AE100" s="23"/>
      <c r="AF100" s="23"/>
      <c r="AG100" s="23"/>
      <c r="AH100" s="90"/>
      <c r="AI100" s="23"/>
    </row>
    <row r="101" spans="2:35" s="13" customFormat="1" ht="18" hidden="1" customHeight="1" x14ac:dyDescent="0.2">
      <c r="AA101" s="23"/>
      <c r="AB101" s="23"/>
      <c r="AC101" s="23"/>
      <c r="AD101" s="23"/>
      <c r="AE101" s="23"/>
      <c r="AF101" s="23"/>
      <c r="AG101" s="23"/>
      <c r="AH101" s="23"/>
      <c r="AI101" s="23"/>
    </row>
    <row r="102" spans="2:35" ht="18" hidden="1" customHeight="1" x14ac:dyDescent="0.2"/>
  </sheetData>
  <sheetProtection algorithmName="SHA-512" hashValue="TpMyLfCM385V855d4BhivOUdA/OQz+PVBg1E5W+Myc06c9SnTXE960xC+GVIL4//+FzHmoKeorJNmv6p+5giqQ==" saltValue="xkIaV1RyXxGdtH0iz7NFkw==" spinCount="100000" sheet="1" selectLockedCells="1"/>
  <mergeCells count="62">
    <mergeCell ref="H62:Y62"/>
    <mergeCell ref="H63:Y63"/>
    <mergeCell ref="H65:Y65"/>
    <mergeCell ref="H66:Y66"/>
    <mergeCell ref="H67:Y67"/>
    <mergeCell ref="H64:Y64"/>
    <mergeCell ref="B100:H100"/>
    <mergeCell ref="I100:M100"/>
    <mergeCell ref="N100:P100"/>
    <mergeCell ref="Q100:Y100"/>
    <mergeCell ref="H68:Y68"/>
    <mergeCell ref="H69:Y69"/>
    <mergeCell ref="B80:G81"/>
    <mergeCell ref="H80:Y80"/>
    <mergeCell ref="H81:Y81"/>
    <mergeCell ref="B99:H99"/>
    <mergeCell ref="I99:Y99"/>
    <mergeCell ref="H82:Y82"/>
    <mergeCell ref="H77:Y77"/>
    <mergeCell ref="H60:Y60"/>
    <mergeCell ref="H61:Y61"/>
    <mergeCell ref="B51:G53"/>
    <mergeCell ref="B97:H98"/>
    <mergeCell ref="J97:L97"/>
    <mergeCell ref="M97:Y97"/>
    <mergeCell ref="I98:Y98"/>
    <mergeCell ref="H70:Y70"/>
    <mergeCell ref="H71:Y71"/>
    <mergeCell ref="H72:Y72"/>
    <mergeCell ref="H73:Y73"/>
    <mergeCell ref="H74:Y74"/>
    <mergeCell ref="H75:Y75"/>
    <mergeCell ref="H76:Y76"/>
    <mergeCell ref="H78:Y78"/>
    <mergeCell ref="H79:Y79"/>
    <mergeCell ref="B25:G25"/>
    <mergeCell ref="H25:O25"/>
    <mergeCell ref="Q25:X25"/>
    <mergeCell ref="H58:Y58"/>
    <mergeCell ref="H59:Y59"/>
    <mergeCell ref="AA19:AZ19"/>
    <mergeCell ref="B21:G21"/>
    <mergeCell ref="A19:Z19"/>
    <mergeCell ref="H21:Y21"/>
    <mergeCell ref="B24:G24"/>
    <mergeCell ref="H24:O24"/>
    <mergeCell ref="Q24:X24"/>
    <mergeCell ref="B22:G23"/>
    <mergeCell ref="H22:P22"/>
    <mergeCell ref="Q22:Y22"/>
    <mergeCell ref="H23:O23"/>
    <mergeCell ref="Q23:X23"/>
    <mergeCell ref="O11:X11"/>
    <mergeCell ref="O12:X12"/>
    <mergeCell ref="A17:Z17"/>
    <mergeCell ref="A15:Z15"/>
    <mergeCell ref="AC16:AG16"/>
    <mergeCell ref="P9:X9"/>
    <mergeCell ref="Q2:R2"/>
    <mergeCell ref="T2:U2"/>
    <mergeCell ref="W2:X2"/>
    <mergeCell ref="O10:X10"/>
  </mergeCells>
  <phoneticPr fontId="1"/>
  <conditionalFormatting sqref="A2:O2 S2 V2 Y2:Z2">
    <cfRule type="cellIs" dxfId="8" priority="13" operator="equal">
      <formula>"令和　年　月　日"</formula>
    </cfRule>
  </conditionalFormatting>
  <conditionalFormatting sqref="A17:Z17">
    <cfRule type="cellIs" dxfId="7" priority="1" operator="equal">
      <formula>$BK$3</formula>
    </cfRule>
    <cfRule type="cellIs" dxfId="6" priority="2" operator="equal">
      <formula>$BK$2</formula>
    </cfRule>
  </conditionalFormatting>
  <dataValidations disablePrompts="1" count="1">
    <dataValidation type="list" allowBlank="1" showInputMessage="1" showErrorMessage="1" sqref="AC16:AG16" xr:uid="{00000000-0002-0000-03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rowBreaks count="1" manualBreakCount="1">
    <brk id="49" max="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K105"/>
  <sheetViews>
    <sheetView view="pageBreakPreview" zoomScaleNormal="100" zoomScaleSheetLayoutView="100" workbookViewId="0">
      <selection activeCell="AA19" sqref="AA19:AZ19"/>
    </sheetView>
  </sheetViews>
  <sheetFormatPr defaultColWidth="3.109375" defaultRowHeight="18" customHeight="1" x14ac:dyDescent="0.2"/>
  <cols>
    <col min="1" max="1" width="3.109375" style="1"/>
    <col min="2" max="2" width="6.44140625" style="1" bestFit="1" customWidth="1"/>
    <col min="3" max="26" width="3.109375" style="1"/>
    <col min="27" max="27" width="9.109375" style="22" customWidth="1"/>
    <col min="28" max="16384" width="3.109375" style="1"/>
  </cols>
  <sheetData>
    <row r="1" spans="1:63" ht="15.75" customHeight="1" x14ac:dyDescent="0.2">
      <c r="A1" s="1" t="s">
        <v>459</v>
      </c>
    </row>
    <row r="2" spans="1:63" ht="15.75" customHeight="1" x14ac:dyDescent="0.2">
      <c r="A2" s="269"/>
      <c r="B2" s="269"/>
      <c r="C2" s="269"/>
      <c r="D2" s="269"/>
      <c r="E2" s="269"/>
      <c r="F2" s="269"/>
      <c r="G2" s="269"/>
      <c r="H2" s="269"/>
      <c r="I2" s="269"/>
      <c r="J2" s="269"/>
      <c r="K2" s="269"/>
      <c r="L2" s="269"/>
      <c r="M2" s="269"/>
      <c r="N2" s="269"/>
      <c r="O2" s="281" t="s">
        <v>257</v>
      </c>
      <c r="P2" s="270"/>
      <c r="Q2" s="463" t="str">
        <f>IF(【様式第６号】事業報告書兼チェックシート!E15="","",【様式第６号】事業報告書兼チェックシート!E15)</f>
        <v/>
      </c>
      <c r="R2" s="463"/>
      <c r="S2" s="282" t="s">
        <v>8</v>
      </c>
      <c r="T2" s="463" t="str">
        <f>IF(【様式第６号】事業報告書兼チェックシート!H15="","",【様式第６号】事業報告書兼チェックシート!H15)</f>
        <v/>
      </c>
      <c r="U2" s="463"/>
      <c r="V2" s="282" t="s">
        <v>402</v>
      </c>
      <c r="W2" s="463" t="str">
        <f>IF(【様式第６号】事業報告書兼チェックシート!K15="","",【様式第６号】事業報告書兼チェックシート!K15)</f>
        <v/>
      </c>
      <c r="X2" s="463"/>
      <c r="Y2" s="282" t="s">
        <v>7</v>
      </c>
      <c r="Z2" s="271"/>
      <c r="AA2" s="76" t="str">
        <f>IF(A2="令和　年　月　日","←申請日を入力してください。","")</f>
        <v/>
      </c>
      <c r="BK2" s="77" t="s">
        <v>214</v>
      </c>
    </row>
    <row r="3" spans="1:63" ht="11.25" customHeight="1" x14ac:dyDescent="0.2">
      <c r="A3" s="78"/>
      <c r="B3" s="78"/>
      <c r="C3" s="78"/>
      <c r="D3" s="78"/>
      <c r="E3" s="78"/>
      <c r="F3" s="78"/>
      <c r="G3" s="78"/>
      <c r="H3" s="78"/>
      <c r="I3" s="78"/>
      <c r="J3" s="78"/>
      <c r="K3" s="78"/>
      <c r="L3" s="78"/>
      <c r="M3" s="78"/>
      <c r="N3" s="78"/>
      <c r="O3" s="78"/>
      <c r="P3" s="78"/>
      <c r="Q3" s="78"/>
      <c r="R3" s="78"/>
      <c r="S3" s="78"/>
      <c r="T3" s="78"/>
      <c r="U3" s="78"/>
      <c r="V3" s="78"/>
      <c r="W3" s="78"/>
      <c r="X3" s="78"/>
      <c r="Y3" s="78"/>
      <c r="Z3" s="78"/>
      <c r="BK3" s="77" t="s">
        <v>215</v>
      </c>
    </row>
    <row r="4" spans="1:63" ht="11.25" customHeight="1" x14ac:dyDescent="0.2"/>
    <row r="5" spans="1:63" ht="15.75" customHeight="1" x14ac:dyDescent="0.2">
      <c r="B5" s="1" t="str">
        <f>IF(【様式第６号】事業報告書兼チェックシート!M34="","鳥取県　　　　　所長　様",【様式第６号】事業報告書兼チェックシート!BG34&amp;"　様")</f>
        <v>鳥取県　　　　　所長　様</v>
      </c>
    </row>
    <row r="6" spans="1:63" ht="11.25" customHeight="1" x14ac:dyDescent="0.2"/>
    <row r="7" spans="1:63" ht="11.25" customHeight="1" x14ac:dyDescent="0.2"/>
    <row r="8" spans="1:63" ht="15.75" customHeight="1" x14ac:dyDescent="0.2">
      <c r="M8" s="1" t="s">
        <v>13</v>
      </c>
    </row>
    <row r="9" spans="1:63" ht="15.75" customHeight="1" x14ac:dyDescent="0.2">
      <c r="M9" s="1" t="s">
        <v>12</v>
      </c>
      <c r="O9" s="1" t="s">
        <v>10</v>
      </c>
      <c r="P9" s="436" t="str">
        <f>IF(【様式第６号】事業報告書兼チェックシート!O17="","",【様式第６号】事業報告書兼チェックシート!O17)</f>
        <v/>
      </c>
      <c r="Q9" s="436"/>
      <c r="R9" s="436"/>
      <c r="S9" s="436"/>
      <c r="T9" s="436"/>
      <c r="U9" s="436"/>
      <c r="V9" s="436"/>
      <c r="W9" s="436"/>
      <c r="X9" s="436"/>
    </row>
    <row r="10" spans="1:63" ht="35.25" customHeight="1" x14ac:dyDescent="0.2">
      <c r="O10" s="332" t="str">
        <f>IF(【様式第６号】事業報告書兼チェックシート!N18="","",【様式第６号】事業報告書兼チェックシート!N18)</f>
        <v/>
      </c>
      <c r="P10" s="332"/>
      <c r="Q10" s="332"/>
      <c r="R10" s="332"/>
      <c r="S10" s="332"/>
      <c r="T10" s="332"/>
      <c r="U10" s="332"/>
      <c r="V10" s="332"/>
      <c r="W10" s="332"/>
      <c r="X10" s="332"/>
    </row>
    <row r="11" spans="1:63" ht="16.5" customHeight="1" x14ac:dyDescent="0.2">
      <c r="M11" s="1" t="s">
        <v>6</v>
      </c>
      <c r="O11" s="332" t="str">
        <f>IF(【様式第６号】事業報告書兼チェックシート!N19="","",【様式第６号】事業報告書兼チェックシート!N19)</f>
        <v/>
      </c>
      <c r="P11" s="332"/>
      <c r="Q11" s="332"/>
      <c r="R11" s="332"/>
      <c r="S11" s="332"/>
      <c r="T11" s="332"/>
      <c r="U11" s="332"/>
      <c r="V11" s="332"/>
      <c r="W11" s="332"/>
      <c r="X11" s="332"/>
      <c r="AA11" s="22" t="s">
        <v>65</v>
      </c>
    </row>
    <row r="12" spans="1:63" ht="16.5" customHeight="1" x14ac:dyDescent="0.2">
      <c r="M12" s="1" t="s">
        <v>9</v>
      </c>
      <c r="O12" s="332" t="str">
        <f>IF(【様式第６号】事業報告書兼チェックシート!N20="","",【様式第６号】事業報告書兼チェックシート!N20)</f>
        <v/>
      </c>
      <c r="P12" s="332"/>
      <c r="Q12" s="332"/>
      <c r="R12" s="332"/>
      <c r="S12" s="332"/>
      <c r="T12" s="332"/>
      <c r="U12" s="332"/>
      <c r="V12" s="332"/>
      <c r="W12" s="332"/>
      <c r="X12" s="332"/>
    </row>
    <row r="13" spans="1:63" ht="12" customHeight="1" x14ac:dyDescent="0.2"/>
    <row r="14" spans="1:63" ht="12" customHeight="1" x14ac:dyDescent="0.2"/>
    <row r="15" spans="1:63" ht="16.5" customHeight="1" x14ac:dyDescent="0.2">
      <c r="A15" s="454" t="s">
        <v>422</v>
      </c>
      <c r="B15" s="454"/>
      <c r="C15" s="454"/>
      <c r="D15" s="454"/>
      <c r="E15" s="454"/>
      <c r="F15" s="454"/>
      <c r="G15" s="454"/>
      <c r="H15" s="454"/>
      <c r="I15" s="454"/>
      <c r="J15" s="454"/>
      <c r="K15" s="454"/>
      <c r="L15" s="454"/>
      <c r="M15" s="454"/>
      <c r="N15" s="454"/>
      <c r="O15" s="454"/>
      <c r="P15" s="454"/>
      <c r="Q15" s="454"/>
      <c r="R15" s="454"/>
      <c r="S15" s="454"/>
      <c r="T15" s="454"/>
      <c r="U15" s="454"/>
      <c r="V15" s="454"/>
      <c r="W15" s="454"/>
      <c r="X15" s="454"/>
      <c r="Y15" s="454"/>
      <c r="Z15" s="454"/>
      <c r="AA15" s="79"/>
      <c r="AB15" s="79"/>
      <c r="AC15" s="79"/>
      <c r="AD15" s="79"/>
      <c r="AE15" s="79"/>
      <c r="AF15" s="79"/>
      <c r="AG15" s="79"/>
    </row>
    <row r="16" spans="1:63" ht="12.75" customHeight="1" x14ac:dyDescent="0.2">
      <c r="AA16" s="79"/>
      <c r="AB16" s="79"/>
      <c r="AC16" s="464"/>
      <c r="AD16" s="465"/>
      <c r="AE16" s="465"/>
      <c r="AF16" s="465"/>
      <c r="AG16" s="466"/>
      <c r="AH16" s="68"/>
    </row>
    <row r="17" spans="1:52" ht="45" customHeight="1" x14ac:dyDescent="0.2">
      <c r="A17" s="332" t="s">
        <v>428</v>
      </c>
      <c r="B17" s="332"/>
      <c r="C17" s="332"/>
      <c r="D17" s="332"/>
      <c r="E17" s="332"/>
      <c r="F17" s="332"/>
      <c r="G17" s="332"/>
      <c r="H17" s="332"/>
      <c r="I17" s="332"/>
      <c r="J17" s="332"/>
      <c r="K17" s="332"/>
      <c r="L17" s="332"/>
      <c r="M17" s="332"/>
      <c r="N17" s="332"/>
      <c r="O17" s="332"/>
      <c r="P17" s="332"/>
      <c r="Q17" s="332"/>
      <c r="R17" s="332"/>
      <c r="S17" s="332"/>
      <c r="T17" s="332"/>
      <c r="U17" s="332"/>
      <c r="V17" s="332"/>
      <c r="W17" s="332"/>
      <c r="X17" s="332"/>
      <c r="Y17" s="332"/>
      <c r="Z17" s="332"/>
      <c r="AA17" s="76" t="str">
        <f>IF(OR(A17=BK2,A17=BK3),"←交付決定年月日及びその番号を入力してください（変更承認を受けている場合はその承認年月日及びその番号の追記も必要になります。）","")</f>
        <v/>
      </c>
    </row>
    <row r="18" spans="1:52" ht="16.5" customHeight="1" x14ac:dyDescent="0.2">
      <c r="AA18" s="79"/>
    </row>
    <row r="19" spans="1:52" ht="16.5" customHeight="1" x14ac:dyDescent="0.2">
      <c r="A19" s="454" t="s">
        <v>14</v>
      </c>
      <c r="B19" s="454"/>
      <c r="C19" s="454"/>
      <c r="D19" s="454"/>
      <c r="E19" s="454"/>
      <c r="F19" s="454"/>
      <c r="G19" s="454"/>
      <c r="H19" s="454"/>
      <c r="I19" s="454"/>
      <c r="J19" s="454"/>
      <c r="K19" s="454"/>
      <c r="L19" s="454"/>
      <c r="M19" s="454"/>
      <c r="N19" s="454"/>
      <c r="O19" s="454"/>
      <c r="P19" s="454"/>
      <c r="Q19" s="454"/>
      <c r="R19" s="454"/>
      <c r="S19" s="454"/>
      <c r="T19" s="454"/>
      <c r="U19" s="454"/>
      <c r="V19" s="454"/>
      <c r="W19" s="454"/>
      <c r="X19" s="454"/>
      <c r="Y19" s="454"/>
      <c r="Z19" s="454"/>
      <c r="AA19" s="467"/>
      <c r="AB19" s="467"/>
      <c r="AC19" s="467"/>
      <c r="AD19" s="467"/>
      <c r="AE19" s="467"/>
      <c r="AF19" s="467"/>
      <c r="AG19" s="467"/>
      <c r="AH19" s="467"/>
      <c r="AI19" s="467"/>
      <c r="AJ19" s="467"/>
      <c r="AK19" s="467"/>
      <c r="AL19" s="467"/>
      <c r="AM19" s="467"/>
      <c r="AN19" s="467"/>
      <c r="AO19" s="467"/>
      <c r="AP19" s="467"/>
      <c r="AQ19" s="467"/>
      <c r="AR19" s="467"/>
      <c r="AS19" s="467"/>
      <c r="AT19" s="467"/>
      <c r="AU19" s="467"/>
      <c r="AV19" s="467"/>
      <c r="AW19" s="467"/>
      <c r="AX19" s="467"/>
      <c r="AY19" s="467"/>
      <c r="AZ19" s="467"/>
    </row>
    <row r="20" spans="1:52" ht="16.5" customHeight="1" x14ac:dyDescent="0.2"/>
    <row r="21" spans="1:52" ht="16.5" customHeight="1" x14ac:dyDescent="0.2">
      <c r="B21" s="333" t="s">
        <v>217</v>
      </c>
      <c r="C21" s="334"/>
      <c r="D21" s="334"/>
      <c r="E21" s="334"/>
      <c r="F21" s="334"/>
      <c r="G21" s="335"/>
      <c r="H21" s="333" t="s">
        <v>410</v>
      </c>
      <c r="I21" s="334"/>
      <c r="J21" s="334"/>
      <c r="K21" s="334"/>
      <c r="L21" s="334"/>
      <c r="M21" s="334"/>
      <c r="N21" s="334"/>
      <c r="O21" s="334"/>
      <c r="P21" s="334"/>
      <c r="Q21" s="334"/>
      <c r="R21" s="334"/>
      <c r="S21" s="334"/>
      <c r="T21" s="334"/>
      <c r="U21" s="334"/>
      <c r="V21" s="334"/>
      <c r="W21" s="334"/>
      <c r="X21" s="334"/>
      <c r="Y21" s="335"/>
    </row>
    <row r="22" spans="1:52" ht="16.5" customHeight="1" x14ac:dyDescent="0.2">
      <c r="B22" s="346" t="s">
        <v>423</v>
      </c>
      <c r="C22" s="347"/>
      <c r="D22" s="347"/>
      <c r="E22" s="347"/>
      <c r="F22" s="347"/>
      <c r="G22" s="348"/>
      <c r="H22" s="470" t="s">
        <v>16</v>
      </c>
      <c r="I22" s="471"/>
      <c r="J22" s="471"/>
      <c r="K22" s="471"/>
      <c r="L22" s="471"/>
      <c r="M22" s="471"/>
      <c r="N22" s="471"/>
      <c r="O22" s="471"/>
      <c r="P22" s="472"/>
      <c r="Q22" s="333" t="s">
        <v>425</v>
      </c>
      <c r="R22" s="334"/>
      <c r="S22" s="334"/>
      <c r="T22" s="334"/>
      <c r="U22" s="334"/>
      <c r="V22" s="334"/>
      <c r="W22" s="334"/>
      <c r="X22" s="334"/>
      <c r="Y22" s="335"/>
    </row>
    <row r="23" spans="1:52" ht="16.5" customHeight="1" x14ac:dyDescent="0.2">
      <c r="B23" s="349"/>
      <c r="C23" s="350"/>
      <c r="D23" s="350"/>
      <c r="E23" s="350"/>
      <c r="F23" s="350"/>
      <c r="G23" s="351"/>
      <c r="H23" s="468" t="str">
        <f>IF('要入力　登録決定状況入力シート'!C18="","",'要入力　登録決定状況入力シート'!C18)</f>
        <v/>
      </c>
      <c r="I23" s="469"/>
      <c r="J23" s="469"/>
      <c r="K23" s="469"/>
      <c r="L23" s="469"/>
      <c r="M23" s="469"/>
      <c r="N23" s="469"/>
      <c r="O23" s="469"/>
      <c r="P23" s="80" t="s">
        <v>17</v>
      </c>
      <c r="Q23" s="468" t="str">
        <f>IF('要入力　登録決定状況入力シート'!D18="","",'要入力　登録決定状況入力シート'!D18)</f>
        <v/>
      </c>
      <c r="R23" s="469"/>
      <c r="S23" s="469"/>
      <c r="T23" s="469"/>
      <c r="U23" s="469"/>
      <c r="V23" s="469"/>
      <c r="W23" s="469"/>
      <c r="X23" s="469"/>
      <c r="Y23" s="80" t="s">
        <v>17</v>
      </c>
      <c r="AA23" s="22" t="s">
        <v>262</v>
      </c>
    </row>
    <row r="24" spans="1:52" ht="16.5" customHeight="1" x14ac:dyDescent="0.2">
      <c r="B24" s="333" t="s">
        <v>424</v>
      </c>
      <c r="C24" s="334"/>
      <c r="D24" s="334"/>
      <c r="E24" s="334"/>
      <c r="F24" s="334"/>
      <c r="G24" s="335"/>
      <c r="H24" s="468" t="str">
        <f>IF('要入力　登録決定状況入力シート'!G18="","",'要入力　登録決定状況入力シート'!G18)</f>
        <v/>
      </c>
      <c r="I24" s="469"/>
      <c r="J24" s="469"/>
      <c r="K24" s="469"/>
      <c r="L24" s="469"/>
      <c r="M24" s="469"/>
      <c r="N24" s="469"/>
      <c r="O24" s="469"/>
      <c r="P24" s="80" t="s">
        <v>17</v>
      </c>
      <c r="Q24" s="468" t="str">
        <f>IF('要入力　登録決定状況入力シート'!H18="","",'要入力　登録決定状況入力シート'!H18)</f>
        <v/>
      </c>
      <c r="R24" s="469"/>
      <c r="S24" s="469"/>
      <c r="T24" s="469"/>
      <c r="U24" s="469"/>
      <c r="V24" s="469"/>
      <c r="W24" s="469"/>
      <c r="X24" s="469"/>
      <c r="Y24" s="80" t="s">
        <v>17</v>
      </c>
      <c r="AA24" s="22" t="s">
        <v>225</v>
      </c>
    </row>
    <row r="25" spans="1:52" ht="16.5" customHeight="1" x14ac:dyDescent="0.2">
      <c r="B25" s="333" t="s">
        <v>218</v>
      </c>
      <c r="C25" s="334"/>
      <c r="D25" s="334"/>
      <c r="E25" s="334"/>
      <c r="F25" s="334"/>
      <c r="G25" s="335"/>
      <c r="H25" s="468" t="str">
        <f>IF(H23="","",H24-H23)</f>
        <v/>
      </c>
      <c r="I25" s="469"/>
      <c r="J25" s="469"/>
      <c r="K25" s="469"/>
      <c r="L25" s="469"/>
      <c r="M25" s="469"/>
      <c r="N25" s="469"/>
      <c r="O25" s="469"/>
      <c r="P25" s="80" t="s">
        <v>17</v>
      </c>
      <c r="Q25" s="468" t="str">
        <f>IF(Q23="","",Q24-Q23)</f>
        <v/>
      </c>
      <c r="R25" s="469"/>
      <c r="S25" s="469"/>
      <c r="T25" s="469"/>
      <c r="U25" s="469"/>
      <c r="V25" s="469"/>
      <c r="W25" s="469"/>
      <c r="X25" s="469"/>
      <c r="Y25" s="80" t="s">
        <v>17</v>
      </c>
      <c r="AA25" s="79"/>
    </row>
    <row r="26" spans="1:52" ht="16.5" hidden="1" customHeight="1" x14ac:dyDescent="0.2">
      <c r="B26" s="39"/>
      <c r="C26" s="39"/>
      <c r="D26" s="39"/>
      <c r="E26" s="39"/>
      <c r="F26" s="39"/>
      <c r="G26" s="39"/>
      <c r="H26" s="106"/>
      <c r="I26" s="106"/>
      <c r="J26" s="106"/>
      <c r="K26" s="106"/>
      <c r="L26" s="106"/>
      <c r="M26" s="106"/>
      <c r="N26" s="106"/>
      <c r="O26" s="106"/>
      <c r="P26" s="107"/>
      <c r="Q26" s="106"/>
      <c r="R26" s="106"/>
      <c r="S26" s="106"/>
      <c r="T26" s="106"/>
      <c r="U26" s="106"/>
      <c r="V26" s="106"/>
      <c r="W26" s="106"/>
      <c r="X26" s="106"/>
      <c r="Y26" s="107"/>
      <c r="AA26" s="79"/>
    </row>
    <row r="27" spans="1:52" ht="16.5" hidden="1" customHeight="1" x14ac:dyDescent="0.2">
      <c r="B27" s="39"/>
      <c r="C27" s="39"/>
      <c r="D27" s="39"/>
      <c r="E27" s="39"/>
      <c r="F27" s="39"/>
      <c r="G27" s="39"/>
      <c r="H27" s="106"/>
      <c r="I27" s="106"/>
      <c r="J27" s="106"/>
      <c r="K27" s="106"/>
      <c r="L27" s="106"/>
      <c r="M27" s="106"/>
      <c r="N27" s="106"/>
      <c r="O27" s="106"/>
      <c r="P27" s="107"/>
      <c r="Q27" s="106"/>
      <c r="R27" s="106"/>
      <c r="S27" s="106"/>
      <c r="T27" s="106"/>
      <c r="U27" s="106"/>
      <c r="V27" s="106"/>
      <c r="W27" s="106"/>
      <c r="X27" s="106"/>
      <c r="Y27" s="107"/>
      <c r="AA27" s="79"/>
    </row>
    <row r="28" spans="1:52" ht="16.5" hidden="1" customHeight="1" x14ac:dyDescent="0.2">
      <c r="B28" s="39"/>
      <c r="C28" s="39"/>
      <c r="D28" s="39"/>
      <c r="E28" s="39"/>
      <c r="F28" s="39"/>
      <c r="G28" s="39"/>
      <c r="H28" s="106"/>
      <c r="I28" s="106"/>
      <c r="J28" s="106"/>
      <c r="K28" s="106"/>
      <c r="L28" s="106"/>
      <c r="M28" s="106"/>
      <c r="N28" s="106"/>
      <c r="O28" s="106"/>
      <c r="P28" s="107"/>
      <c r="Q28" s="106"/>
      <c r="R28" s="106"/>
      <c r="S28" s="106"/>
      <c r="T28" s="106"/>
      <c r="U28" s="106"/>
      <c r="V28" s="106"/>
      <c r="W28" s="106"/>
      <c r="X28" s="106"/>
      <c r="Y28" s="107"/>
      <c r="AA28" s="79"/>
    </row>
    <row r="29" spans="1:52" ht="16.5" hidden="1" customHeight="1" x14ac:dyDescent="0.2">
      <c r="B29" s="39"/>
      <c r="C29" s="39"/>
      <c r="D29" s="39"/>
      <c r="E29" s="39"/>
      <c r="F29" s="39"/>
      <c r="G29" s="39"/>
      <c r="H29" s="106"/>
      <c r="I29" s="106"/>
      <c r="J29" s="106"/>
      <c r="K29" s="106"/>
      <c r="L29" s="106"/>
      <c r="M29" s="106"/>
      <c r="N29" s="106"/>
      <c r="O29" s="106"/>
      <c r="P29" s="107"/>
      <c r="Q29" s="106"/>
      <c r="R29" s="106"/>
      <c r="S29" s="106"/>
      <c r="T29" s="106"/>
      <c r="U29" s="106"/>
      <c r="V29" s="106"/>
      <c r="W29" s="106"/>
      <c r="X29" s="106"/>
      <c r="Y29" s="107"/>
      <c r="AA29" s="79"/>
    </row>
    <row r="30" spans="1:52" ht="16.5" hidden="1" customHeight="1" x14ac:dyDescent="0.2">
      <c r="B30" s="39"/>
      <c r="C30" s="39"/>
      <c r="D30" s="39"/>
      <c r="E30" s="39"/>
      <c r="F30" s="39"/>
      <c r="G30" s="39"/>
      <c r="H30" s="106"/>
      <c r="I30" s="106"/>
      <c r="J30" s="106"/>
      <c r="K30" s="106"/>
      <c r="L30" s="106"/>
      <c r="M30" s="106"/>
      <c r="N30" s="106"/>
      <c r="O30" s="106"/>
      <c r="P30" s="107"/>
      <c r="Q30" s="106"/>
      <c r="R30" s="106"/>
      <c r="S30" s="106"/>
      <c r="T30" s="106"/>
      <c r="U30" s="106"/>
      <c r="V30" s="106"/>
      <c r="W30" s="106"/>
      <c r="X30" s="106"/>
      <c r="Y30" s="107"/>
      <c r="AA30" s="79"/>
    </row>
    <row r="31" spans="1:52" ht="16.5" hidden="1" customHeight="1" x14ac:dyDescent="0.2">
      <c r="B31" s="39"/>
      <c r="C31" s="39"/>
      <c r="D31" s="39"/>
      <c r="E31" s="39"/>
      <c r="F31" s="39"/>
      <c r="G31" s="39"/>
      <c r="H31" s="106"/>
      <c r="I31" s="106"/>
      <c r="J31" s="106"/>
      <c r="K31" s="106"/>
      <c r="L31" s="106"/>
      <c r="M31" s="106"/>
      <c r="N31" s="106"/>
      <c r="O31" s="106"/>
      <c r="P31" s="107"/>
      <c r="Q31" s="106"/>
      <c r="R31" s="106"/>
      <c r="S31" s="106"/>
      <c r="T31" s="106"/>
      <c r="U31" s="106"/>
      <c r="V31" s="106"/>
      <c r="W31" s="106"/>
      <c r="X31" s="106"/>
      <c r="Y31" s="107"/>
      <c r="AA31" s="79"/>
    </row>
    <row r="32" spans="1:52" ht="16.5" hidden="1" customHeight="1" x14ac:dyDescent="0.2">
      <c r="B32" s="39"/>
      <c r="C32" s="39"/>
      <c r="D32" s="39"/>
      <c r="E32" s="39"/>
      <c r="F32" s="39"/>
      <c r="G32" s="39"/>
      <c r="H32" s="106"/>
      <c r="I32" s="106"/>
      <c r="J32" s="106"/>
      <c r="K32" s="106"/>
      <c r="L32" s="106"/>
      <c r="M32" s="106"/>
      <c r="N32" s="106"/>
      <c r="O32" s="106"/>
      <c r="P32" s="107"/>
      <c r="Q32" s="106"/>
      <c r="R32" s="106"/>
      <c r="S32" s="106"/>
      <c r="T32" s="106"/>
      <c r="U32" s="106"/>
      <c r="V32" s="106"/>
      <c r="W32" s="106"/>
      <c r="X32" s="106"/>
      <c r="Y32" s="107"/>
      <c r="AA32" s="79"/>
    </row>
    <row r="33" spans="2:27" ht="16.5" hidden="1" customHeight="1" x14ac:dyDescent="0.2">
      <c r="B33" s="39"/>
      <c r="C33" s="39"/>
      <c r="D33" s="39"/>
      <c r="E33" s="39"/>
      <c r="F33" s="39"/>
      <c r="G33" s="39"/>
      <c r="H33" s="106"/>
      <c r="I33" s="106"/>
      <c r="J33" s="106"/>
      <c r="K33" s="106"/>
      <c r="L33" s="106"/>
      <c r="M33" s="106"/>
      <c r="N33" s="106"/>
      <c r="O33" s="106"/>
      <c r="P33" s="107"/>
      <c r="Q33" s="106"/>
      <c r="R33" s="106"/>
      <c r="S33" s="106"/>
      <c r="T33" s="106"/>
      <c r="U33" s="106"/>
      <c r="V33" s="106"/>
      <c r="W33" s="106"/>
      <c r="X33" s="106"/>
      <c r="Y33" s="107"/>
      <c r="AA33" s="79"/>
    </row>
    <row r="34" spans="2:27" ht="16.5" hidden="1" customHeight="1" x14ac:dyDescent="0.2">
      <c r="B34" s="39"/>
      <c r="C34" s="39"/>
      <c r="D34" s="39"/>
      <c r="E34" s="39"/>
      <c r="F34" s="39"/>
      <c r="G34" s="39"/>
      <c r="H34" s="106"/>
      <c r="I34" s="106"/>
      <c r="J34" s="106"/>
      <c r="K34" s="106"/>
      <c r="L34" s="106"/>
      <c r="M34" s="106"/>
      <c r="N34" s="106"/>
      <c r="O34" s="106"/>
      <c r="P34" s="107"/>
      <c r="Q34" s="106"/>
      <c r="R34" s="106"/>
      <c r="S34" s="106"/>
      <c r="T34" s="106"/>
      <c r="U34" s="106"/>
      <c r="V34" s="106"/>
      <c r="W34" s="106"/>
      <c r="X34" s="106"/>
      <c r="Y34" s="107"/>
      <c r="AA34" s="79"/>
    </row>
    <row r="35" spans="2:27" ht="16.5" hidden="1" customHeight="1" x14ac:dyDescent="0.2">
      <c r="B35" s="39"/>
      <c r="C35" s="39"/>
      <c r="D35" s="39"/>
      <c r="E35" s="39"/>
      <c r="F35" s="39"/>
      <c r="G35" s="39"/>
      <c r="H35" s="106"/>
      <c r="I35" s="106"/>
      <c r="J35" s="106"/>
      <c r="K35" s="106"/>
      <c r="L35" s="106"/>
      <c r="M35" s="106"/>
      <c r="N35" s="106"/>
      <c r="O35" s="106"/>
      <c r="P35" s="107"/>
      <c r="Q35" s="106"/>
      <c r="R35" s="106"/>
      <c r="S35" s="106"/>
      <c r="T35" s="106"/>
      <c r="U35" s="106"/>
      <c r="V35" s="106"/>
      <c r="W35" s="106"/>
      <c r="X35" s="106"/>
      <c r="Y35" s="107"/>
      <c r="AA35" s="79"/>
    </row>
    <row r="36" spans="2:27" ht="16.5" hidden="1" customHeight="1" x14ac:dyDescent="0.2">
      <c r="B36" s="39"/>
      <c r="C36" s="39"/>
      <c r="D36" s="39"/>
      <c r="E36" s="39"/>
      <c r="F36" s="39"/>
      <c r="G36" s="39"/>
      <c r="H36" s="106"/>
      <c r="I36" s="106"/>
      <c r="J36" s="106"/>
      <c r="K36" s="106"/>
      <c r="L36" s="106"/>
      <c r="M36" s="106"/>
      <c r="N36" s="106"/>
      <c r="O36" s="106"/>
      <c r="P36" s="107"/>
      <c r="Q36" s="106"/>
      <c r="R36" s="106"/>
      <c r="S36" s="106"/>
      <c r="T36" s="106"/>
      <c r="U36" s="106"/>
      <c r="V36" s="106"/>
      <c r="W36" s="106"/>
      <c r="X36" s="106"/>
      <c r="Y36" s="107"/>
      <c r="AA36" s="79"/>
    </row>
    <row r="37" spans="2:27" ht="16.5" hidden="1" customHeight="1" x14ac:dyDescent="0.2">
      <c r="B37" s="39"/>
      <c r="C37" s="39"/>
      <c r="D37" s="39"/>
      <c r="E37" s="39"/>
      <c r="F37" s="39"/>
      <c r="G37" s="39"/>
      <c r="H37" s="106"/>
      <c r="I37" s="106"/>
      <c r="J37" s="106"/>
      <c r="K37" s="106"/>
      <c r="L37" s="106"/>
      <c r="M37" s="106"/>
      <c r="N37" s="106"/>
      <c r="O37" s="106"/>
      <c r="P37" s="107"/>
      <c r="Q37" s="106"/>
      <c r="R37" s="106"/>
      <c r="S37" s="106"/>
      <c r="T37" s="106"/>
      <c r="U37" s="106"/>
      <c r="V37" s="106"/>
      <c r="W37" s="106"/>
      <c r="X37" s="106"/>
      <c r="Y37" s="107"/>
      <c r="AA37" s="79"/>
    </row>
    <row r="38" spans="2:27" ht="16.5" hidden="1" customHeight="1" x14ac:dyDescent="0.2">
      <c r="B38" s="39"/>
      <c r="C38" s="39"/>
      <c r="D38" s="39"/>
      <c r="E38" s="39"/>
      <c r="F38" s="39"/>
      <c r="G38" s="39"/>
      <c r="H38" s="106"/>
      <c r="I38" s="106"/>
      <c r="J38" s="106"/>
      <c r="K38" s="106"/>
      <c r="L38" s="106"/>
      <c r="M38" s="106"/>
      <c r="N38" s="106"/>
      <c r="O38" s="106"/>
      <c r="P38" s="107"/>
      <c r="Q38" s="106"/>
      <c r="R38" s="106"/>
      <c r="S38" s="106"/>
      <c r="T38" s="106"/>
      <c r="U38" s="106"/>
      <c r="V38" s="106"/>
      <c r="W38" s="106"/>
      <c r="X38" s="106"/>
      <c r="Y38" s="107"/>
      <c r="AA38" s="79"/>
    </row>
    <row r="39" spans="2:27" ht="16.5" hidden="1" customHeight="1" x14ac:dyDescent="0.2">
      <c r="B39" s="39"/>
      <c r="C39" s="39"/>
      <c r="D39" s="39"/>
      <c r="E39" s="39"/>
      <c r="F39" s="39"/>
      <c r="G39" s="39"/>
      <c r="H39" s="106"/>
      <c r="I39" s="106"/>
      <c r="J39" s="106"/>
      <c r="K39" s="106"/>
      <c r="L39" s="106"/>
      <c r="M39" s="106"/>
      <c r="N39" s="106"/>
      <c r="O39" s="106"/>
      <c r="P39" s="107"/>
      <c r="Q39" s="106"/>
      <c r="R39" s="106"/>
      <c r="S39" s="106"/>
      <c r="T39" s="106"/>
      <c r="U39" s="106"/>
      <c r="V39" s="106"/>
      <c r="W39" s="106"/>
      <c r="X39" s="106"/>
      <c r="Y39" s="107"/>
      <c r="AA39" s="79"/>
    </row>
    <row r="40" spans="2:27" ht="16.5" hidden="1" customHeight="1" x14ac:dyDescent="0.2">
      <c r="B40" s="39"/>
      <c r="C40" s="39"/>
      <c r="D40" s="39"/>
      <c r="E40" s="39"/>
      <c r="F40" s="39"/>
      <c r="G40" s="39"/>
      <c r="H40" s="106"/>
      <c r="I40" s="106"/>
      <c r="J40" s="106"/>
      <c r="K40" s="106"/>
      <c r="L40" s="106"/>
      <c r="M40" s="106"/>
      <c r="N40" s="106"/>
      <c r="O40" s="106"/>
      <c r="P40" s="107"/>
      <c r="Q40" s="106"/>
      <c r="R40" s="106"/>
      <c r="S40" s="106"/>
      <c r="T40" s="106"/>
      <c r="U40" s="106"/>
      <c r="V40" s="106"/>
      <c r="W40" s="106"/>
      <c r="X40" s="106"/>
      <c r="Y40" s="107"/>
      <c r="AA40" s="79"/>
    </row>
    <row r="41" spans="2:27" ht="16.5" hidden="1" customHeight="1" x14ac:dyDescent="0.2">
      <c r="B41" s="39"/>
      <c r="C41" s="39"/>
      <c r="D41" s="39"/>
      <c r="E41" s="39"/>
      <c r="F41" s="39"/>
      <c r="G41" s="39"/>
      <c r="H41" s="106"/>
      <c r="I41" s="106"/>
      <c r="J41" s="106"/>
      <c r="K41" s="106"/>
      <c r="L41" s="106"/>
      <c r="M41" s="106"/>
      <c r="N41" s="106"/>
      <c r="O41" s="106"/>
      <c r="P41" s="107"/>
      <c r="Q41" s="106"/>
      <c r="R41" s="106"/>
      <c r="S41" s="106"/>
      <c r="T41" s="106"/>
      <c r="U41" s="106"/>
      <c r="V41" s="106"/>
      <c r="W41" s="106"/>
      <c r="X41" s="106"/>
      <c r="Y41" s="107"/>
      <c r="AA41" s="79"/>
    </row>
    <row r="42" spans="2:27" ht="16.5" hidden="1" customHeight="1" x14ac:dyDescent="0.2">
      <c r="B42" s="39"/>
      <c r="C42" s="39"/>
      <c r="D42" s="39"/>
      <c r="E42" s="39"/>
      <c r="F42" s="39"/>
      <c r="G42" s="39"/>
      <c r="H42" s="106"/>
      <c r="I42" s="106"/>
      <c r="J42" s="106"/>
      <c r="K42" s="106"/>
      <c r="L42" s="106"/>
      <c r="M42" s="106"/>
      <c r="N42" s="106"/>
      <c r="O42" s="106"/>
      <c r="P42" s="107"/>
      <c r="Q42" s="106"/>
      <c r="R42" s="106"/>
      <c r="S42" s="106"/>
      <c r="T42" s="106"/>
      <c r="U42" s="106"/>
      <c r="V42" s="106"/>
      <c r="W42" s="106"/>
      <c r="X42" s="106"/>
      <c r="Y42" s="107"/>
      <c r="AA42" s="79"/>
    </row>
    <row r="43" spans="2:27" ht="16.5" hidden="1" customHeight="1" x14ac:dyDescent="0.2">
      <c r="B43" s="39"/>
      <c r="C43" s="39"/>
      <c r="D43" s="39"/>
      <c r="E43" s="39"/>
      <c r="F43" s="39"/>
      <c r="G43" s="39"/>
      <c r="H43" s="106"/>
      <c r="I43" s="106"/>
      <c r="J43" s="106"/>
      <c r="K43" s="106"/>
      <c r="L43" s="106"/>
      <c r="M43" s="106"/>
      <c r="N43" s="106"/>
      <c r="O43" s="106"/>
      <c r="P43" s="107"/>
      <c r="Q43" s="106"/>
      <c r="R43" s="106"/>
      <c r="S43" s="106"/>
      <c r="T43" s="106"/>
      <c r="U43" s="106"/>
      <c r="V43" s="106"/>
      <c r="W43" s="106"/>
      <c r="X43" s="106"/>
      <c r="Y43" s="107"/>
      <c r="AA43" s="79"/>
    </row>
    <row r="44" spans="2:27" ht="16.5" hidden="1" customHeight="1" x14ac:dyDescent="0.2">
      <c r="B44" s="39"/>
      <c r="C44" s="39"/>
      <c r="D44" s="39"/>
      <c r="E44" s="39"/>
      <c r="F44" s="39"/>
      <c r="G44" s="39"/>
      <c r="H44" s="106"/>
      <c r="I44" s="106"/>
      <c r="J44" s="106"/>
      <c r="K44" s="106"/>
      <c r="L44" s="106"/>
      <c r="M44" s="106"/>
      <c r="N44" s="106"/>
      <c r="O44" s="106"/>
      <c r="P44" s="107"/>
      <c r="Q44" s="106"/>
      <c r="R44" s="106"/>
      <c r="S44" s="106"/>
      <c r="T44" s="106"/>
      <c r="U44" s="106"/>
      <c r="V44" s="106"/>
      <c r="W44" s="106"/>
      <c r="X44" s="106"/>
      <c r="Y44" s="107"/>
      <c r="AA44" s="79"/>
    </row>
    <row r="45" spans="2:27" ht="16.5" hidden="1" customHeight="1" x14ac:dyDescent="0.2">
      <c r="B45" s="39"/>
      <c r="C45" s="39"/>
      <c r="D45" s="39"/>
      <c r="E45" s="39"/>
      <c r="F45" s="39"/>
      <c r="G45" s="39"/>
      <c r="H45" s="106"/>
      <c r="I45" s="106"/>
      <c r="J45" s="106"/>
      <c r="K45" s="106"/>
      <c r="L45" s="106"/>
      <c r="M45" s="106"/>
      <c r="N45" s="106"/>
      <c r="O45" s="106"/>
      <c r="P45" s="107"/>
      <c r="Q45" s="106"/>
      <c r="R45" s="106"/>
      <c r="S45" s="106"/>
      <c r="T45" s="106"/>
      <c r="U45" s="106"/>
      <c r="V45" s="106"/>
      <c r="W45" s="106"/>
      <c r="X45" s="106"/>
      <c r="Y45" s="107"/>
      <c r="AA45" s="79"/>
    </row>
    <row r="46" spans="2:27" ht="16.5" hidden="1" customHeight="1" x14ac:dyDescent="0.2">
      <c r="B46" s="39"/>
      <c r="C46" s="39"/>
      <c r="D46" s="39"/>
      <c r="E46" s="39"/>
      <c r="F46" s="39"/>
      <c r="G46" s="39"/>
      <c r="H46" s="106"/>
      <c r="I46" s="106"/>
      <c r="J46" s="106"/>
      <c r="K46" s="106"/>
      <c r="L46" s="106"/>
      <c r="M46" s="106"/>
      <c r="N46" s="106"/>
      <c r="O46" s="106"/>
      <c r="P46" s="107"/>
      <c r="Q46" s="106"/>
      <c r="R46" s="106"/>
      <c r="S46" s="106"/>
      <c r="T46" s="106"/>
      <c r="U46" s="106"/>
      <c r="V46" s="106"/>
      <c r="W46" s="106"/>
      <c r="X46" s="106"/>
      <c r="Y46" s="107"/>
      <c r="AA46" s="79"/>
    </row>
    <row r="47" spans="2:27" ht="16.5" hidden="1" customHeight="1" x14ac:dyDescent="0.2">
      <c r="B47" s="39"/>
      <c r="C47" s="39"/>
      <c r="D47" s="39"/>
      <c r="E47" s="39"/>
      <c r="F47" s="39"/>
      <c r="G47" s="39"/>
      <c r="H47" s="106"/>
      <c r="I47" s="106"/>
      <c r="J47" s="106"/>
      <c r="K47" s="106"/>
      <c r="L47" s="106"/>
      <c r="M47" s="106"/>
      <c r="N47" s="106"/>
      <c r="O47" s="106"/>
      <c r="P47" s="107"/>
      <c r="Q47" s="106"/>
      <c r="R47" s="106"/>
      <c r="S47" s="106"/>
      <c r="T47" s="106"/>
      <c r="U47" s="106"/>
      <c r="V47" s="106"/>
      <c r="W47" s="106"/>
      <c r="X47" s="106"/>
      <c r="Y47" s="107"/>
      <c r="AA47" s="79"/>
    </row>
    <row r="48" spans="2:27" ht="16.5" hidden="1" customHeight="1" x14ac:dyDescent="0.2">
      <c r="B48" s="39"/>
      <c r="C48" s="39"/>
      <c r="D48" s="39"/>
      <c r="E48" s="39"/>
      <c r="F48" s="39"/>
      <c r="G48" s="39"/>
      <c r="H48" s="106"/>
      <c r="I48" s="106"/>
      <c r="J48" s="106"/>
      <c r="K48" s="106"/>
      <c r="L48" s="106"/>
      <c r="M48" s="106"/>
      <c r="N48" s="106"/>
      <c r="O48" s="106"/>
      <c r="P48" s="107"/>
      <c r="Q48" s="106"/>
      <c r="R48" s="106"/>
      <c r="S48" s="106"/>
      <c r="T48" s="106"/>
      <c r="U48" s="106"/>
      <c r="V48" s="106"/>
      <c r="W48" s="106"/>
      <c r="X48" s="106"/>
      <c r="Y48" s="108" t="s">
        <v>261</v>
      </c>
      <c r="AA48" s="79"/>
    </row>
    <row r="49" spans="2:27" ht="16.5" hidden="1" customHeight="1" x14ac:dyDescent="0.2">
      <c r="B49" s="39"/>
      <c r="C49" s="39"/>
      <c r="D49" s="39"/>
      <c r="E49" s="39"/>
      <c r="F49" s="39"/>
      <c r="G49" s="39"/>
      <c r="H49" s="106"/>
      <c r="I49" s="106"/>
      <c r="J49" s="106"/>
      <c r="K49" s="106"/>
      <c r="L49" s="106"/>
      <c r="M49" s="106"/>
      <c r="N49" s="106"/>
      <c r="O49" s="106"/>
      <c r="P49" s="107"/>
      <c r="Q49" s="106"/>
      <c r="R49" s="106"/>
      <c r="S49" s="106"/>
      <c r="T49" s="106"/>
      <c r="U49" s="106"/>
      <c r="V49" s="106"/>
      <c r="W49" s="106"/>
      <c r="X49" s="106"/>
      <c r="Y49" s="107"/>
      <c r="AA49" s="79"/>
    </row>
    <row r="50" spans="2:27" ht="16.5" hidden="1" customHeight="1" x14ac:dyDescent="0.2">
      <c r="B50" s="39"/>
      <c r="C50" s="39"/>
      <c r="D50" s="39"/>
      <c r="E50" s="39"/>
      <c r="F50" s="39"/>
      <c r="G50" s="39"/>
      <c r="H50" s="106"/>
      <c r="I50" s="106"/>
      <c r="J50" s="106"/>
      <c r="K50" s="106"/>
      <c r="L50" s="106"/>
      <c r="M50" s="106"/>
      <c r="N50" s="106"/>
      <c r="O50" s="106"/>
      <c r="P50" s="107"/>
      <c r="Q50" s="106"/>
      <c r="R50" s="106"/>
      <c r="S50" s="106"/>
      <c r="T50" s="106"/>
      <c r="U50" s="106"/>
      <c r="V50" s="106"/>
      <c r="W50" s="106"/>
      <c r="X50" s="106"/>
      <c r="Y50" s="107"/>
      <c r="AA50" s="79"/>
    </row>
    <row r="51" spans="2:27" ht="16.5" hidden="1" customHeight="1" x14ac:dyDescent="0.2">
      <c r="B51" s="373" t="s">
        <v>411</v>
      </c>
      <c r="C51" s="374"/>
      <c r="D51" s="374"/>
      <c r="E51" s="374"/>
      <c r="F51" s="374"/>
      <c r="G51" s="375"/>
      <c r="H51" s="272" t="s">
        <v>224</v>
      </c>
      <c r="I51" s="273"/>
      <c r="J51" s="273"/>
      <c r="K51" s="273"/>
      <c r="L51" s="273"/>
      <c r="M51" s="273"/>
      <c r="N51" s="273"/>
      <c r="O51" s="273"/>
      <c r="P51" s="273"/>
      <c r="Q51" s="273"/>
      <c r="R51" s="273"/>
      <c r="S51" s="273"/>
      <c r="T51" s="273"/>
      <c r="U51" s="273"/>
      <c r="V51" s="273"/>
      <c r="W51" s="273"/>
      <c r="X51" s="273"/>
      <c r="Y51" s="274"/>
      <c r="AA51" s="79" t="s">
        <v>66</v>
      </c>
    </row>
    <row r="52" spans="2:27" ht="16.5" hidden="1" customHeight="1" x14ac:dyDescent="0.2">
      <c r="B52" s="509"/>
      <c r="C52" s="332"/>
      <c r="D52" s="332"/>
      <c r="E52" s="332"/>
      <c r="F52" s="332"/>
      <c r="G52" s="510"/>
      <c r="H52" s="82" t="e">
        <f>IF(【様式第６号】事業報告書兼チェックシート!#REF!="","","・"&amp;【様式第６号】事業報告書兼チェックシート!#REF!)</f>
        <v>#REF!</v>
      </c>
      <c r="I52" s="13"/>
      <c r="J52" s="13"/>
      <c r="K52" s="13"/>
      <c r="L52" s="13"/>
      <c r="M52" s="13"/>
      <c r="N52" s="13"/>
      <c r="O52" s="13"/>
      <c r="P52" s="13"/>
      <c r="Q52" s="13"/>
      <c r="R52" s="13"/>
      <c r="S52" s="13"/>
      <c r="T52" s="13"/>
      <c r="U52" s="13"/>
      <c r="V52" s="13"/>
      <c r="W52" s="13"/>
      <c r="X52" s="13"/>
      <c r="Y52" s="83"/>
    </row>
    <row r="53" spans="2:27" ht="16.5" hidden="1" customHeight="1" x14ac:dyDescent="0.2">
      <c r="B53" s="28"/>
      <c r="G53" s="81"/>
      <c r="H53" s="82" t="str">
        <f>IF(【様式第６号】事業報告書兼チェックシート!C242="","","・"&amp;【様式第６号】事業報告書兼チェックシート!C242)</f>
        <v/>
      </c>
      <c r="I53" s="13"/>
      <c r="J53" s="13"/>
      <c r="K53" s="13"/>
      <c r="L53" s="13"/>
      <c r="M53" s="13"/>
      <c r="N53" s="13"/>
      <c r="O53" s="13"/>
      <c r="P53" s="13"/>
      <c r="Q53" s="13"/>
      <c r="R53" s="13"/>
      <c r="S53" s="13"/>
      <c r="T53" s="13"/>
      <c r="U53" s="13"/>
      <c r="V53" s="13"/>
      <c r="W53" s="13"/>
      <c r="X53" s="13"/>
      <c r="Y53" s="83"/>
    </row>
    <row r="54" spans="2:27" ht="16.5" hidden="1" customHeight="1" x14ac:dyDescent="0.2">
      <c r="B54" s="28"/>
      <c r="G54" s="81"/>
      <c r="H54" s="82" t="str">
        <f>IF(【様式第６号】事業報告書兼チェックシート!C243="","","・"&amp;【様式第６号】事業報告書兼チェックシート!C243)</f>
        <v/>
      </c>
      <c r="I54" s="13"/>
      <c r="J54" s="13"/>
      <c r="K54" s="13"/>
      <c r="L54" s="13"/>
      <c r="M54" s="13"/>
      <c r="N54" s="13"/>
      <c r="O54" s="13"/>
      <c r="P54" s="13"/>
      <c r="Q54" s="13"/>
      <c r="R54" s="13"/>
      <c r="S54" s="13"/>
      <c r="T54" s="13"/>
      <c r="U54" s="13"/>
      <c r="V54" s="13"/>
      <c r="W54" s="13"/>
      <c r="X54" s="13"/>
      <c r="Y54" s="83"/>
    </row>
    <row r="55" spans="2:27" ht="16.5" hidden="1" customHeight="1" x14ac:dyDescent="0.2">
      <c r="B55" s="28"/>
      <c r="G55" s="81"/>
      <c r="H55" s="82" t="str">
        <f>IF(【様式第６号】事業報告書兼チェックシート!C244="","","・"&amp;【様式第６号】事業報告書兼チェックシート!C244)</f>
        <v>・完成写真及び口座振替依頼書</v>
      </c>
      <c r="I55" s="13"/>
      <c r="J55" s="13"/>
      <c r="K55" s="13"/>
      <c r="L55" s="13"/>
      <c r="M55" s="13"/>
      <c r="N55" s="13"/>
      <c r="O55" s="13"/>
      <c r="P55" s="13"/>
      <c r="Q55" s="13"/>
      <c r="R55" s="13"/>
      <c r="S55" s="13"/>
      <c r="T55" s="13"/>
      <c r="U55" s="13"/>
      <c r="V55" s="13"/>
      <c r="W55" s="13"/>
      <c r="X55" s="13"/>
      <c r="Y55" s="83"/>
    </row>
    <row r="56" spans="2:27" ht="16.5" hidden="1" customHeight="1" x14ac:dyDescent="0.2">
      <c r="B56" s="28"/>
      <c r="G56" s="81"/>
      <c r="H56" s="82" t="str">
        <f>IF(【様式第６号】事業報告書兼チェックシート!C245="","","・"&amp;【様式第６号】事業報告書兼チェックシート!C245)</f>
        <v>・鳥取県産材活用協議会が発行する県産材の産地証明書の写し</v>
      </c>
      <c r="I56" s="13"/>
      <c r="J56" s="13"/>
      <c r="K56" s="13"/>
      <c r="L56" s="13"/>
      <c r="M56" s="13"/>
      <c r="N56" s="13"/>
      <c r="O56" s="13"/>
      <c r="P56" s="13"/>
      <c r="Q56" s="13"/>
      <c r="R56" s="13"/>
      <c r="S56" s="13"/>
      <c r="T56" s="13"/>
      <c r="U56" s="13"/>
      <c r="V56" s="13"/>
      <c r="W56" s="13"/>
      <c r="X56" s="13"/>
      <c r="Y56" s="83"/>
    </row>
    <row r="57" spans="2:27" ht="28.5" hidden="1" customHeight="1" x14ac:dyDescent="0.2">
      <c r="B57" s="28"/>
      <c r="G57" s="81"/>
      <c r="H57" s="473" t="str">
        <f>IF(【様式第６号】事業報告書兼チェックシート!C246="","","・"&amp;【様式第６号】事業報告書兼チェックシート!C246)</f>
        <v/>
      </c>
      <c r="I57" s="442"/>
      <c r="J57" s="442"/>
      <c r="K57" s="442"/>
      <c r="L57" s="442"/>
      <c r="M57" s="442"/>
      <c r="N57" s="442"/>
      <c r="O57" s="442"/>
      <c r="P57" s="442"/>
      <c r="Q57" s="442"/>
      <c r="R57" s="442"/>
      <c r="S57" s="442"/>
      <c r="T57" s="442"/>
      <c r="U57" s="442"/>
      <c r="V57" s="442"/>
      <c r="W57" s="442"/>
      <c r="X57" s="442"/>
      <c r="Y57" s="474"/>
    </row>
    <row r="58" spans="2:27" ht="30" hidden="1" customHeight="1" x14ac:dyDescent="0.2">
      <c r="B58" s="28"/>
      <c r="G58" s="81"/>
      <c r="H58" s="473" t="str">
        <f>IF(【様式第６号】事業報告書兼チェックシート!C247="","","・"&amp;【様式第６号】事業報告書兼チェックシート!C247)</f>
        <v/>
      </c>
      <c r="I58" s="442"/>
      <c r="J58" s="442"/>
      <c r="K58" s="442"/>
      <c r="L58" s="442"/>
      <c r="M58" s="442"/>
      <c r="N58" s="442"/>
      <c r="O58" s="442"/>
      <c r="P58" s="442"/>
      <c r="Q58" s="442"/>
      <c r="R58" s="442"/>
      <c r="S58" s="442"/>
      <c r="T58" s="442"/>
      <c r="U58" s="442"/>
      <c r="V58" s="442"/>
      <c r="W58" s="442"/>
      <c r="X58" s="442"/>
      <c r="Y58" s="474"/>
    </row>
    <row r="59" spans="2:27" ht="33" hidden="1" customHeight="1" x14ac:dyDescent="0.2">
      <c r="B59" s="28"/>
      <c r="G59" s="81"/>
      <c r="H59" s="473" t="str">
        <f>IF(【様式第６号】事業報告書兼チェックシート!C248="","","・"&amp;【様式第６号】事業報告書兼チェックシート!C248)</f>
        <v/>
      </c>
      <c r="I59" s="442"/>
      <c r="J59" s="442"/>
      <c r="K59" s="442"/>
      <c r="L59" s="442"/>
      <c r="M59" s="442"/>
      <c r="N59" s="442"/>
      <c r="O59" s="442"/>
      <c r="P59" s="442"/>
      <c r="Q59" s="442"/>
      <c r="R59" s="442"/>
      <c r="S59" s="442"/>
      <c r="T59" s="442"/>
      <c r="U59" s="442"/>
      <c r="V59" s="442"/>
      <c r="W59" s="442"/>
      <c r="X59" s="442"/>
      <c r="Y59" s="474"/>
    </row>
    <row r="60" spans="2:27" ht="16.5" hidden="1" customHeight="1" x14ac:dyDescent="0.2">
      <c r="B60" s="28"/>
      <c r="G60" s="81"/>
      <c r="H60" s="475" t="str">
        <f>IF(【様式第６号】事業報告書兼チェックシート!C249="","","・"&amp;【様式第６号】事業報告書兼チェックシート!C249)</f>
        <v/>
      </c>
      <c r="I60" s="476"/>
      <c r="J60" s="476"/>
      <c r="K60" s="476"/>
      <c r="L60" s="476"/>
      <c r="M60" s="476"/>
      <c r="N60" s="476"/>
      <c r="O60" s="476"/>
      <c r="P60" s="476"/>
      <c r="Q60" s="476"/>
      <c r="R60" s="476"/>
      <c r="S60" s="476"/>
      <c r="T60" s="476"/>
      <c r="U60" s="476"/>
      <c r="V60" s="476"/>
      <c r="W60" s="476"/>
      <c r="X60" s="476"/>
      <c r="Y60" s="477"/>
    </row>
    <row r="61" spans="2:27" ht="56.25" hidden="1" customHeight="1" x14ac:dyDescent="0.2">
      <c r="B61" s="28"/>
      <c r="G61" s="81"/>
      <c r="H61" s="473" t="str">
        <f>IF(【様式第６号】事業報告書兼チェックシート!C250="","","・"&amp;【様式第６号】事業報告書兼チェックシート!C250)</f>
        <v/>
      </c>
      <c r="I61" s="442"/>
      <c r="J61" s="442"/>
      <c r="K61" s="442"/>
      <c r="L61" s="442"/>
      <c r="M61" s="442"/>
      <c r="N61" s="442"/>
      <c r="O61" s="442"/>
      <c r="P61" s="442"/>
      <c r="Q61" s="442"/>
      <c r="R61" s="442"/>
      <c r="S61" s="442"/>
      <c r="T61" s="442"/>
      <c r="U61" s="442"/>
      <c r="V61" s="442"/>
      <c r="W61" s="442"/>
      <c r="X61" s="442"/>
      <c r="Y61" s="474"/>
    </row>
    <row r="62" spans="2:27" ht="30" hidden="1" customHeight="1" x14ac:dyDescent="0.2">
      <c r="B62" s="28"/>
      <c r="G62" s="81"/>
      <c r="H62" s="473" t="str">
        <f>IF(【様式第６号】事業報告書兼チェックシート!C251="","","・"&amp;【様式第６号】事業報告書兼チェックシート!C251)</f>
        <v>・登録住宅を購入した場合は、その購入契約書の写し</v>
      </c>
      <c r="I62" s="442"/>
      <c r="J62" s="442"/>
      <c r="K62" s="442"/>
      <c r="L62" s="442"/>
      <c r="M62" s="442"/>
      <c r="N62" s="442"/>
      <c r="O62" s="442"/>
      <c r="P62" s="442"/>
      <c r="Q62" s="442"/>
      <c r="R62" s="442"/>
      <c r="S62" s="442"/>
      <c r="T62" s="442"/>
      <c r="U62" s="442"/>
      <c r="V62" s="442"/>
      <c r="W62" s="442"/>
      <c r="X62" s="442"/>
      <c r="Y62" s="474"/>
    </row>
    <row r="63" spans="2:27" ht="18.75" hidden="1" customHeight="1" x14ac:dyDescent="0.2">
      <c r="B63" s="28"/>
      <c r="G63" s="81"/>
      <c r="H63" s="475" t="str">
        <f>IF(【様式第６号】事業報告書兼チェックシート!C253="","","・"&amp;【様式第６号】事業報告書兼チェックシート!C253)</f>
        <v/>
      </c>
      <c r="I63" s="476"/>
      <c r="J63" s="476"/>
      <c r="K63" s="476"/>
      <c r="L63" s="476"/>
      <c r="M63" s="476"/>
      <c r="N63" s="476"/>
      <c r="O63" s="476"/>
      <c r="P63" s="476"/>
      <c r="Q63" s="476"/>
      <c r="R63" s="476"/>
      <c r="S63" s="476"/>
      <c r="T63" s="476"/>
      <c r="U63" s="476"/>
      <c r="V63" s="476"/>
      <c r="W63" s="476"/>
      <c r="X63" s="476"/>
      <c r="Y63" s="477"/>
    </row>
    <row r="64" spans="2:27" ht="18.75" hidden="1" customHeight="1" x14ac:dyDescent="0.2">
      <c r="B64" s="28"/>
      <c r="G64" s="81"/>
      <c r="H64" s="475" t="str">
        <f>IF(【様式第６号】事業報告書兼チェックシート!C254="","","・"&amp;【様式第６号】事業報告書兼チェックシート!C254)</f>
        <v/>
      </c>
      <c r="I64" s="476"/>
      <c r="J64" s="476"/>
      <c r="K64" s="476"/>
      <c r="L64" s="476"/>
      <c r="M64" s="476"/>
      <c r="N64" s="476"/>
      <c r="O64" s="476"/>
      <c r="P64" s="476"/>
      <c r="Q64" s="476"/>
      <c r="R64" s="476"/>
      <c r="S64" s="476"/>
      <c r="T64" s="476"/>
      <c r="U64" s="476"/>
      <c r="V64" s="476"/>
      <c r="W64" s="476"/>
      <c r="X64" s="476"/>
      <c r="Y64" s="477"/>
    </row>
    <row r="65" spans="2:25" ht="32.25" hidden="1" customHeight="1" x14ac:dyDescent="0.2">
      <c r="B65" s="28"/>
      <c r="G65" s="81"/>
      <c r="H65" s="473" t="str">
        <f>IF(【様式第６号】事業報告書兼チェックシート!C255="","","・"&amp;【様式第６号】事業報告書兼チェックシート!C255)</f>
        <v/>
      </c>
      <c r="I65" s="442"/>
      <c r="J65" s="442"/>
      <c r="K65" s="442"/>
      <c r="L65" s="442"/>
      <c r="M65" s="442"/>
      <c r="N65" s="442"/>
      <c r="O65" s="442"/>
      <c r="P65" s="442"/>
      <c r="Q65" s="442"/>
      <c r="R65" s="442"/>
      <c r="S65" s="442"/>
      <c r="T65" s="442"/>
      <c r="U65" s="442"/>
      <c r="V65" s="442"/>
      <c r="W65" s="442"/>
      <c r="X65" s="442"/>
      <c r="Y65" s="474"/>
    </row>
    <row r="66" spans="2:25" ht="32.25" hidden="1" customHeight="1" x14ac:dyDescent="0.2">
      <c r="B66" s="28"/>
      <c r="G66" s="81"/>
      <c r="H66" s="473" t="str">
        <f>IF(【様式第６号】事業報告書兼チェックシート!C256="","","・"&amp;【様式第６号】事業報告書兼チェックシート!C256)</f>
        <v/>
      </c>
      <c r="I66" s="442"/>
      <c r="J66" s="442"/>
      <c r="K66" s="442"/>
      <c r="L66" s="442"/>
      <c r="M66" s="442"/>
      <c r="N66" s="442"/>
      <c r="O66" s="442"/>
      <c r="P66" s="442"/>
      <c r="Q66" s="442"/>
      <c r="R66" s="442"/>
      <c r="S66" s="442"/>
      <c r="T66" s="442"/>
      <c r="U66" s="442"/>
      <c r="V66" s="442"/>
      <c r="W66" s="442"/>
      <c r="X66" s="442"/>
      <c r="Y66" s="474"/>
    </row>
    <row r="67" spans="2:25" ht="30.75" hidden="1" customHeight="1" x14ac:dyDescent="0.2">
      <c r="B67" s="28"/>
      <c r="G67" s="81"/>
      <c r="H67" s="473" t="str">
        <f>IF(【様式第６号】事業報告書兼チェックシート!C257="","","・"&amp;【様式第６号】事業報告書兼チェックシート!C257)</f>
        <v/>
      </c>
      <c r="I67" s="442"/>
      <c r="J67" s="442"/>
      <c r="K67" s="442"/>
      <c r="L67" s="442"/>
      <c r="M67" s="442"/>
      <c r="N67" s="442"/>
      <c r="O67" s="442"/>
      <c r="P67" s="442"/>
      <c r="Q67" s="442"/>
      <c r="R67" s="442"/>
      <c r="S67" s="442"/>
      <c r="T67" s="442"/>
      <c r="U67" s="442"/>
      <c r="V67" s="442"/>
      <c r="W67" s="442"/>
      <c r="X67" s="442"/>
      <c r="Y67" s="474"/>
    </row>
    <row r="68" spans="2:25" ht="30.75" hidden="1" customHeight="1" x14ac:dyDescent="0.2">
      <c r="B68" s="28"/>
      <c r="G68" s="81"/>
      <c r="H68" s="473" t="str">
        <f>IF(【様式第６号】事業報告書兼チェックシート!C258="","","・"&amp;【様式第６号】事業報告書兼チェックシート!C258)</f>
        <v/>
      </c>
      <c r="I68" s="442"/>
      <c r="J68" s="442"/>
      <c r="K68" s="442"/>
      <c r="L68" s="442"/>
      <c r="M68" s="442"/>
      <c r="N68" s="442"/>
      <c r="O68" s="442"/>
      <c r="P68" s="442"/>
      <c r="Q68" s="442"/>
      <c r="R68" s="442"/>
      <c r="S68" s="442"/>
      <c r="T68" s="442"/>
      <c r="U68" s="442"/>
      <c r="V68" s="442"/>
      <c r="W68" s="442"/>
      <c r="X68" s="442"/>
      <c r="Y68" s="474"/>
    </row>
    <row r="69" spans="2:25" ht="30.75" hidden="1" customHeight="1" x14ac:dyDescent="0.2">
      <c r="B69" s="28"/>
      <c r="G69" s="81"/>
      <c r="H69" s="473" t="str">
        <f>IF(【様式第６号】事業報告書兼チェックシート!C259="","","・"&amp;【様式第６号】事業報告書兼チェックシート!C259)</f>
        <v/>
      </c>
      <c r="I69" s="442"/>
      <c r="J69" s="442"/>
      <c r="K69" s="442"/>
      <c r="L69" s="442"/>
      <c r="M69" s="442"/>
      <c r="N69" s="442"/>
      <c r="O69" s="442"/>
      <c r="P69" s="442"/>
      <c r="Q69" s="442"/>
      <c r="R69" s="442"/>
      <c r="S69" s="442"/>
      <c r="T69" s="442"/>
      <c r="U69" s="442"/>
      <c r="V69" s="442"/>
      <c r="W69" s="442"/>
      <c r="X69" s="442"/>
      <c r="Y69" s="474"/>
    </row>
    <row r="70" spans="2:25" ht="30.75" hidden="1" customHeight="1" x14ac:dyDescent="0.2">
      <c r="B70" s="28"/>
      <c r="G70" s="81"/>
      <c r="H70" s="473" t="str">
        <f>IF(【様式第６号】事業報告書兼チェックシート!C260="","","・"&amp;【様式第６号】事業報告書兼チェックシート!C260)</f>
        <v/>
      </c>
      <c r="I70" s="442"/>
      <c r="J70" s="442"/>
      <c r="K70" s="442"/>
      <c r="L70" s="442"/>
      <c r="M70" s="442"/>
      <c r="N70" s="442"/>
      <c r="O70" s="442"/>
      <c r="P70" s="442"/>
      <c r="Q70" s="442"/>
      <c r="R70" s="442"/>
      <c r="S70" s="442"/>
      <c r="T70" s="442"/>
      <c r="U70" s="442"/>
      <c r="V70" s="442"/>
      <c r="W70" s="442"/>
      <c r="X70" s="442"/>
      <c r="Y70" s="474"/>
    </row>
    <row r="71" spans="2:25" ht="30.75" hidden="1" customHeight="1" x14ac:dyDescent="0.2">
      <c r="B71" s="28"/>
      <c r="G71" s="81"/>
      <c r="H71" s="473" t="str">
        <f>IF(【様式第６号】事業報告書兼チェックシート!C261="","","・"&amp;【様式第６号】事業報告書兼チェックシート!C261)</f>
        <v/>
      </c>
      <c r="I71" s="442"/>
      <c r="J71" s="442"/>
      <c r="K71" s="442"/>
      <c r="L71" s="442"/>
      <c r="M71" s="442"/>
      <c r="N71" s="442"/>
      <c r="O71" s="442"/>
      <c r="P71" s="442"/>
      <c r="Q71" s="442"/>
      <c r="R71" s="442"/>
      <c r="S71" s="442"/>
      <c r="T71" s="442"/>
      <c r="U71" s="442"/>
      <c r="V71" s="442"/>
      <c r="W71" s="442"/>
      <c r="X71" s="442"/>
      <c r="Y71" s="474"/>
    </row>
    <row r="72" spans="2:25" ht="44.25" hidden="1" customHeight="1" x14ac:dyDescent="0.2">
      <c r="B72" s="28"/>
      <c r="G72" s="81"/>
      <c r="H72" s="473" t="str">
        <f>IF(【様式第６号】事業報告書兼チェックシート!C262="","","・"&amp;【様式第６号】事業報告書兼チェックシート!C262)</f>
        <v/>
      </c>
      <c r="I72" s="442"/>
      <c r="J72" s="442"/>
      <c r="K72" s="442"/>
      <c r="L72" s="442"/>
      <c r="M72" s="442"/>
      <c r="N72" s="442"/>
      <c r="O72" s="442"/>
      <c r="P72" s="442"/>
      <c r="Q72" s="442"/>
      <c r="R72" s="442"/>
      <c r="S72" s="442"/>
      <c r="T72" s="442"/>
      <c r="U72" s="442"/>
      <c r="V72" s="442"/>
      <c r="W72" s="442"/>
      <c r="X72" s="442"/>
      <c r="Y72" s="474"/>
    </row>
    <row r="73" spans="2:25" ht="30.75" hidden="1" customHeight="1" x14ac:dyDescent="0.2">
      <c r="B73" s="28"/>
      <c r="G73" s="81"/>
      <c r="H73" s="473" t="str">
        <f>IF(【様式第６号】事業報告書兼チェックシート!C263="","","・"&amp;【様式第６号】事業報告書兼チェックシート!C263)</f>
        <v/>
      </c>
      <c r="I73" s="442"/>
      <c r="J73" s="442"/>
      <c r="K73" s="442"/>
      <c r="L73" s="442"/>
      <c r="M73" s="442"/>
      <c r="N73" s="442"/>
      <c r="O73" s="442"/>
      <c r="P73" s="442"/>
      <c r="Q73" s="442"/>
      <c r="R73" s="442"/>
      <c r="S73" s="442"/>
      <c r="T73" s="442"/>
      <c r="U73" s="442"/>
      <c r="V73" s="442"/>
      <c r="W73" s="442"/>
      <c r="X73" s="442"/>
      <c r="Y73" s="474"/>
    </row>
    <row r="74" spans="2:25" ht="43.5" hidden="1" customHeight="1" x14ac:dyDescent="0.2">
      <c r="B74" s="28"/>
      <c r="G74" s="81"/>
      <c r="H74" s="473" t="str">
        <f>IF(【様式第６号】事業報告書兼チェックシート!C264="","","・"&amp;【様式第６号】事業報告書兼チェックシート!C264)</f>
        <v/>
      </c>
      <c r="I74" s="442"/>
      <c r="J74" s="442"/>
      <c r="K74" s="442"/>
      <c r="L74" s="442"/>
      <c r="M74" s="442"/>
      <c r="N74" s="442"/>
      <c r="O74" s="442"/>
      <c r="P74" s="442"/>
      <c r="Q74" s="442"/>
      <c r="R74" s="442"/>
      <c r="S74" s="442"/>
      <c r="T74" s="442"/>
      <c r="U74" s="442"/>
      <c r="V74" s="442"/>
      <c r="W74" s="442"/>
      <c r="X74" s="442"/>
      <c r="Y74" s="474"/>
    </row>
    <row r="75" spans="2:25" ht="19.5" hidden="1" customHeight="1" x14ac:dyDescent="0.2">
      <c r="B75" s="28"/>
      <c r="G75" s="81"/>
      <c r="H75" s="473" t="e">
        <f>IF(【様式第６号】事業報告書兼チェックシート!#REF!="","","・"&amp;【様式第６号】事業報告書兼チェックシート!#REF!)</f>
        <v>#REF!</v>
      </c>
      <c r="I75" s="442"/>
      <c r="J75" s="442"/>
      <c r="K75" s="442"/>
      <c r="L75" s="442"/>
      <c r="M75" s="442"/>
      <c r="N75" s="442"/>
      <c r="O75" s="442"/>
      <c r="P75" s="442"/>
      <c r="Q75" s="442"/>
      <c r="R75" s="442"/>
      <c r="S75" s="442"/>
      <c r="T75" s="442"/>
      <c r="U75" s="442"/>
      <c r="V75" s="442"/>
      <c r="W75" s="442"/>
      <c r="X75" s="442"/>
      <c r="Y75" s="474"/>
    </row>
    <row r="76" spans="2:25" ht="19.5" hidden="1" customHeight="1" x14ac:dyDescent="0.2">
      <c r="B76" s="8"/>
      <c r="C76" s="17"/>
      <c r="D76" s="17"/>
      <c r="E76" s="17"/>
      <c r="F76" s="17"/>
      <c r="G76" s="9"/>
      <c r="H76" s="495" t="str">
        <f>IF(【様式第６号】事業報告書兼チェックシート!C265="","","・"&amp;【様式第６号】事業報告書兼チェックシート!C265)</f>
        <v/>
      </c>
      <c r="I76" s="496"/>
      <c r="J76" s="496"/>
      <c r="K76" s="496"/>
      <c r="L76" s="496"/>
      <c r="M76" s="496"/>
      <c r="N76" s="496"/>
      <c r="O76" s="496"/>
      <c r="P76" s="496"/>
      <c r="Q76" s="496"/>
      <c r="R76" s="496"/>
      <c r="S76" s="496"/>
      <c r="T76" s="496"/>
      <c r="U76" s="496"/>
      <c r="V76" s="496"/>
      <c r="W76" s="496"/>
      <c r="X76" s="496"/>
      <c r="Y76" s="497"/>
    </row>
    <row r="77" spans="2:25" ht="19.5" customHeight="1" x14ac:dyDescent="0.2">
      <c r="B77" s="478" t="s">
        <v>411</v>
      </c>
      <c r="C77" s="479"/>
      <c r="D77" s="479"/>
      <c r="E77" s="479"/>
      <c r="F77" s="479"/>
      <c r="G77" s="480"/>
      <c r="H77" s="272" t="s">
        <v>416</v>
      </c>
      <c r="I77" s="101"/>
      <c r="J77" s="101"/>
      <c r="K77" s="101"/>
      <c r="L77" s="101"/>
      <c r="M77" s="101"/>
      <c r="N77" s="101"/>
      <c r="O77" s="101"/>
      <c r="P77" s="101"/>
      <c r="Q77" s="101"/>
      <c r="R77" s="101"/>
      <c r="S77" s="101"/>
      <c r="T77" s="101"/>
      <c r="U77" s="101"/>
      <c r="V77" s="101"/>
      <c r="W77" s="101"/>
      <c r="X77" s="101"/>
      <c r="Y77" s="102"/>
    </row>
    <row r="78" spans="2:25" ht="19.5" customHeight="1" x14ac:dyDescent="0.2">
      <c r="B78" s="481"/>
      <c r="C78" s="482"/>
      <c r="D78" s="482"/>
      <c r="E78" s="482"/>
      <c r="F78" s="482"/>
      <c r="G78" s="483"/>
      <c r="H78" s="82" t="s">
        <v>417</v>
      </c>
      <c r="I78" s="101"/>
      <c r="J78" s="101"/>
      <c r="K78" s="101"/>
      <c r="L78" s="101"/>
      <c r="M78" s="101"/>
      <c r="N78" s="101"/>
      <c r="O78" s="101"/>
      <c r="P78" s="101"/>
      <c r="Q78" s="101"/>
      <c r="R78" s="101"/>
      <c r="S78" s="101"/>
      <c r="T78" s="101"/>
      <c r="U78" s="101"/>
      <c r="V78" s="101"/>
      <c r="W78" s="101"/>
      <c r="X78" s="101"/>
      <c r="Y78" s="102"/>
    </row>
    <row r="79" spans="2:25" ht="16.5" customHeight="1" x14ac:dyDescent="0.2">
      <c r="B79" s="28"/>
      <c r="G79" s="81"/>
      <c r="H79" s="82" t="str">
        <f>IF(【様式第６号】事業報告書兼チェックシート!T231=0,IF(【様式第６号】事業報告書兼チェックシート!C242="","","・"&amp;【様式第６号】事業報告書兼チェックシート!C242),"")</f>
        <v/>
      </c>
      <c r="I79" s="13"/>
      <c r="J79" s="13"/>
      <c r="K79" s="13"/>
      <c r="L79" s="13"/>
      <c r="M79" s="13"/>
      <c r="N79" s="13"/>
      <c r="O79" s="13"/>
      <c r="P79" s="13"/>
      <c r="Q79" s="13"/>
      <c r="R79" s="13"/>
      <c r="S79" s="13"/>
      <c r="T79" s="13"/>
      <c r="U79" s="13"/>
      <c r="V79" s="13"/>
      <c r="W79" s="13"/>
      <c r="X79" s="13"/>
      <c r="Y79" s="83"/>
    </row>
    <row r="80" spans="2:25" ht="16.5" customHeight="1" x14ac:dyDescent="0.2">
      <c r="B80" s="28"/>
      <c r="G80" s="81"/>
      <c r="H80" s="82" t="str">
        <f>IF(【様式第６号】事業報告書兼チェックシート!T231=0,IF(【様式第６号】事業報告書兼チェックシート!C243="","","・"&amp;【様式第６号】事業報告書兼チェックシート!C243),"")</f>
        <v/>
      </c>
      <c r="I80" s="13"/>
      <c r="J80" s="13"/>
      <c r="K80" s="13"/>
      <c r="L80" s="13"/>
      <c r="M80" s="13"/>
      <c r="N80" s="13"/>
      <c r="O80" s="13"/>
      <c r="P80" s="13"/>
      <c r="Q80" s="13"/>
      <c r="R80" s="13"/>
      <c r="S80" s="13"/>
      <c r="T80" s="13"/>
      <c r="U80" s="13"/>
      <c r="V80" s="13"/>
      <c r="W80" s="13"/>
      <c r="X80" s="13"/>
      <c r="Y80" s="83"/>
    </row>
    <row r="81" spans="2:25" ht="16.5" customHeight="1" x14ac:dyDescent="0.2">
      <c r="B81" s="28"/>
      <c r="G81" s="81"/>
      <c r="H81" s="82" t="str">
        <f>IF(【様式第６号】事業報告書兼チェックシート!T231=0,IF(【様式第６号】事業報告書兼チェックシート!C244="","","・"&amp;【様式第６号】事業報告書兼チェックシート!C244),"")</f>
        <v>・完成写真及び口座振替依頼書</v>
      </c>
      <c r="I81" s="13"/>
      <c r="J81" s="13"/>
      <c r="K81" s="13"/>
      <c r="L81" s="13"/>
      <c r="M81" s="13"/>
      <c r="N81" s="13"/>
      <c r="O81" s="13"/>
      <c r="P81" s="13"/>
      <c r="Q81" s="13"/>
      <c r="R81" s="13"/>
      <c r="S81" s="13"/>
      <c r="T81" s="13"/>
      <c r="U81" s="13"/>
      <c r="V81" s="13"/>
      <c r="W81" s="13"/>
      <c r="X81" s="13"/>
      <c r="Y81" s="83"/>
    </row>
    <row r="82" spans="2:25" ht="16.5" customHeight="1" x14ac:dyDescent="0.2">
      <c r="B82" s="28"/>
      <c r="G82" s="81"/>
      <c r="H82" s="82" t="str">
        <f>IF(【様式第６号】事業報告書兼チェックシート!T231=0,IF(【様式第６号】事業報告書兼チェックシート!C245="","","・"&amp;【様式第６号】事業報告書兼チェックシート!C245),"")</f>
        <v>・鳥取県産材活用協議会が発行する県産材の産地証明書の写し</v>
      </c>
      <c r="I82" s="13"/>
      <c r="J82" s="13"/>
      <c r="K82" s="13"/>
      <c r="L82" s="13"/>
      <c r="M82" s="13"/>
      <c r="N82" s="13"/>
      <c r="O82" s="13"/>
      <c r="P82" s="13"/>
      <c r="Q82" s="13"/>
      <c r="R82" s="13"/>
      <c r="S82" s="13"/>
      <c r="T82" s="13"/>
      <c r="U82" s="13"/>
      <c r="V82" s="13"/>
      <c r="W82" s="13"/>
      <c r="X82" s="13"/>
      <c r="Y82" s="83"/>
    </row>
    <row r="83" spans="2:25" ht="19.5" customHeight="1" x14ac:dyDescent="0.2">
      <c r="B83" s="481"/>
      <c r="C83" s="482"/>
      <c r="D83" s="482"/>
      <c r="E83" s="482"/>
      <c r="F83" s="482"/>
      <c r="G83" s="483"/>
      <c r="H83" s="473" t="str">
        <f>IF(【様式第６号】事業報告書兼チェックシート!C266="","","・"&amp;【様式第６号】事業報告書兼チェックシート!C266)</f>
        <v/>
      </c>
      <c r="I83" s="442"/>
      <c r="J83" s="442"/>
      <c r="K83" s="442"/>
      <c r="L83" s="442"/>
      <c r="M83" s="442"/>
      <c r="N83" s="442"/>
      <c r="O83" s="442"/>
      <c r="P83" s="442"/>
      <c r="Q83" s="442"/>
      <c r="R83" s="442"/>
      <c r="S83" s="442"/>
      <c r="T83" s="442"/>
      <c r="U83" s="442"/>
      <c r="V83" s="442"/>
      <c r="W83" s="442"/>
      <c r="X83" s="442"/>
      <c r="Y83" s="474"/>
    </row>
    <row r="84" spans="2:25" ht="19.5" customHeight="1" x14ac:dyDescent="0.2">
      <c r="B84" s="481"/>
      <c r="C84" s="482"/>
      <c r="D84" s="482"/>
      <c r="E84" s="482"/>
      <c r="F84" s="482"/>
      <c r="G84" s="483"/>
      <c r="H84" s="473" t="str">
        <f>IF(【様式第６号】事業報告書兼チェックシート!C267="","","・"&amp;【様式第６号】事業報告書兼チェックシート!C267)</f>
        <v/>
      </c>
      <c r="I84" s="442"/>
      <c r="J84" s="442"/>
      <c r="K84" s="442"/>
      <c r="L84" s="442"/>
      <c r="M84" s="442"/>
      <c r="N84" s="442"/>
      <c r="O84" s="442"/>
      <c r="P84" s="442"/>
      <c r="Q84" s="442"/>
      <c r="R84" s="442"/>
      <c r="S84" s="442"/>
      <c r="T84" s="442"/>
      <c r="U84" s="442"/>
      <c r="V84" s="442"/>
      <c r="W84" s="442"/>
      <c r="X84" s="442"/>
      <c r="Y84" s="474"/>
    </row>
    <row r="85" spans="2:25" ht="19.5" customHeight="1" x14ac:dyDescent="0.2">
      <c r="B85" s="28"/>
      <c r="G85" s="81"/>
      <c r="H85" s="473" t="str">
        <f>IF(【様式第６号】事業報告書兼チェックシート!C268="","","・"&amp;【様式第６号】事業報告書兼チェックシート!C268)</f>
        <v/>
      </c>
      <c r="I85" s="442"/>
      <c r="J85" s="442"/>
      <c r="K85" s="442"/>
      <c r="L85" s="442"/>
      <c r="M85" s="442"/>
      <c r="N85" s="442"/>
      <c r="O85" s="442"/>
      <c r="P85" s="442"/>
      <c r="Q85" s="442"/>
      <c r="R85" s="442"/>
      <c r="S85" s="442"/>
      <c r="T85" s="442"/>
      <c r="U85" s="442"/>
      <c r="V85" s="442"/>
      <c r="W85" s="442"/>
      <c r="X85" s="442"/>
      <c r="Y85" s="474"/>
    </row>
    <row r="86" spans="2:25" ht="19.5" customHeight="1" x14ac:dyDescent="0.2">
      <c r="B86" s="28"/>
      <c r="G86" s="81"/>
      <c r="H86" s="278" t="str">
        <f>IF(【様式第６号】事業報告書兼チェックシート!C251="","","・"&amp;【様式第６号】事業報告書兼チェックシート!C251)</f>
        <v>・登録住宅を購入した場合は、その購入契約書の写し</v>
      </c>
      <c r="I86" s="279"/>
      <c r="J86" s="279"/>
      <c r="K86" s="279"/>
      <c r="L86" s="279"/>
      <c r="M86" s="279"/>
      <c r="N86" s="279"/>
      <c r="O86" s="279"/>
      <c r="P86" s="279"/>
      <c r="Q86" s="279"/>
      <c r="R86" s="279"/>
      <c r="S86" s="279"/>
      <c r="T86" s="279"/>
      <c r="U86" s="279"/>
      <c r="V86" s="279"/>
      <c r="W86" s="279"/>
      <c r="X86" s="279"/>
      <c r="Y86" s="280"/>
    </row>
    <row r="87" spans="2:25" ht="18" customHeight="1" x14ac:dyDescent="0.2">
      <c r="B87" s="8"/>
      <c r="C87" s="17"/>
      <c r="D87" s="17"/>
      <c r="E87" s="17"/>
      <c r="F87" s="17"/>
      <c r="G87" s="9"/>
      <c r="H87" s="84" t="str">
        <f>IF(【様式第６号】事業報告書兼チェックシート!C252="","","・"&amp;【様式第６号】事業報告書兼チェックシート!C252)</f>
        <v/>
      </c>
      <c r="I87" s="85"/>
      <c r="J87" s="17"/>
      <c r="K87" s="17"/>
      <c r="L87" s="17"/>
      <c r="M87" s="17"/>
      <c r="N87" s="17"/>
      <c r="O87" s="17"/>
      <c r="P87" s="17"/>
      <c r="Q87" s="17"/>
      <c r="R87" s="17"/>
      <c r="S87" s="17"/>
      <c r="T87" s="17"/>
      <c r="U87" s="17"/>
      <c r="V87" s="17"/>
      <c r="W87" s="17"/>
      <c r="X87" s="17"/>
      <c r="Y87" s="9"/>
    </row>
    <row r="96" spans="2:25" ht="18" hidden="1" customHeight="1" x14ac:dyDescent="0.2"/>
    <row r="97" spans="1:35" ht="18" hidden="1" customHeight="1" x14ac:dyDescent="0.2"/>
    <row r="98" spans="1:35" s="13" customFormat="1" ht="18" hidden="1" customHeight="1" x14ac:dyDescent="0.15">
      <c r="A98" s="86" t="s">
        <v>219</v>
      </c>
      <c r="B98" s="87"/>
      <c r="C98" s="87"/>
      <c r="D98" s="87"/>
      <c r="E98" s="87"/>
      <c r="F98" s="87"/>
      <c r="G98" s="87"/>
      <c r="H98" s="87"/>
      <c r="I98" s="87"/>
      <c r="J98" s="87"/>
      <c r="K98" s="87"/>
      <c r="L98" s="87"/>
      <c r="M98" s="87"/>
      <c r="N98" s="87"/>
      <c r="O98" s="87"/>
      <c r="P98" s="87"/>
      <c r="Q98" s="88"/>
      <c r="R98" s="87"/>
      <c r="S98" s="87"/>
      <c r="T98" s="87"/>
      <c r="U98" s="87"/>
      <c r="V98" s="87"/>
      <c r="W98" s="87"/>
      <c r="X98" s="87"/>
      <c r="Y98" s="87"/>
      <c r="Z98" s="87"/>
      <c r="AA98" s="23"/>
    </row>
    <row r="99" spans="1:35" s="13" customFormat="1" ht="18" hidden="1" customHeight="1" x14ac:dyDescent="0.15">
      <c r="A99" s="86"/>
      <c r="B99" s="13" t="s">
        <v>11</v>
      </c>
      <c r="AA99" s="23"/>
    </row>
    <row r="100" spans="1:35" s="13" customFormat="1" ht="18" hidden="1" customHeight="1" x14ac:dyDescent="0.2">
      <c r="B100" s="484" t="s">
        <v>220</v>
      </c>
      <c r="C100" s="485"/>
      <c r="D100" s="485"/>
      <c r="E100" s="485"/>
      <c r="F100" s="485"/>
      <c r="G100" s="485"/>
      <c r="H100" s="486"/>
      <c r="I100" s="89" t="s">
        <v>221</v>
      </c>
      <c r="J100" s="368"/>
      <c r="K100" s="368"/>
      <c r="L100" s="368"/>
      <c r="M100" s="490"/>
      <c r="N100" s="490"/>
      <c r="O100" s="490"/>
      <c r="P100" s="490"/>
      <c r="Q100" s="490"/>
      <c r="R100" s="490"/>
      <c r="S100" s="490"/>
      <c r="T100" s="490"/>
      <c r="U100" s="490"/>
      <c r="V100" s="490"/>
      <c r="W100" s="490"/>
      <c r="X100" s="490"/>
      <c r="Y100" s="491"/>
      <c r="AA100" s="22"/>
    </row>
    <row r="101" spans="1:35" s="13" customFormat="1" ht="18" hidden="1" customHeight="1" x14ac:dyDescent="0.2">
      <c r="B101" s="487"/>
      <c r="C101" s="488"/>
      <c r="D101" s="488"/>
      <c r="E101" s="488"/>
      <c r="F101" s="488"/>
      <c r="G101" s="488"/>
      <c r="H101" s="489"/>
      <c r="I101" s="492"/>
      <c r="J101" s="493"/>
      <c r="K101" s="493"/>
      <c r="L101" s="493"/>
      <c r="M101" s="493"/>
      <c r="N101" s="493"/>
      <c r="O101" s="493"/>
      <c r="P101" s="493"/>
      <c r="Q101" s="493"/>
      <c r="R101" s="493"/>
      <c r="S101" s="493"/>
      <c r="T101" s="493"/>
      <c r="U101" s="493"/>
      <c r="V101" s="493"/>
      <c r="W101" s="493"/>
      <c r="X101" s="493"/>
      <c r="Y101" s="494"/>
      <c r="AA101" s="23"/>
      <c r="AB101" s="23"/>
      <c r="AC101" s="23"/>
      <c r="AD101" s="23"/>
      <c r="AE101" s="23"/>
      <c r="AF101" s="23"/>
      <c r="AG101" s="23"/>
      <c r="AH101" s="23"/>
      <c r="AI101" s="23"/>
    </row>
    <row r="102" spans="1:35" s="13" customFormat="1" ht="24" hidden="1" customHeight="1" x14ac:dyDescent="0.2">
      <c r="B102" s="498" t="s">
        <v>222</v>
      </c>
      <c r="C102" s="499"/>
      <c r="D102" s="499"/>
      <c r="E102" s="499"/>
      <c r="F102" s="499"/>
      <c r="G102" s="499"/>
      <c r="H102" s="500"/>
      <c r="I102" s="511"/>
      <c r="J102" s="512"/>
      <c r="K102" s="512"/>
      <c r="L102" s="512"/>
      <c r="M102" s="512"/>
      <c r="N102" s="512"/>
      <c r="O102" s="512"/>
      <c r="P102" s="512"/>
      <c r="Q102" s="512"/>
      <c r="R102" s="512"/>
      <c r="S102" s="512"/>
      <c r="T102" s="512"/>
      <c r="U102" s="512"/>
      <c r="V102" s="512"/>
      <c r="W102" s="512"/>
      <c r="X102" s="512"/>
      <c r="Y102" s="513"/>
      <c r="AA102" s="23"/>
      <c r="AB102" s="23"/>
      <c r="AC102" s="23"/>
      <c r="AD102" s="23"/>
      <c r="AE102" s="23"/>
      <c r="AF102" s="23"/>
      <c r="AG102" s="23"/>
      <c r="AH102" s="23"/>
      <c r="AI102" s="23"/>
    </row>
    <row r="103" spans="1:35" s="13" customFormat="1" ht="18" hidden="1" customHeight="1" x14ac:dyDescent="0.2">
      <c r="B103" s="498" t="s">
        <v>18</v>
      </c>
      <c r="C103" s="499"/>
      <c r="D103" s="499"/>
      <c r="E103" s="499"/>
      <c r="F103" s="499"/>
      <c r="G103" s="499"/>
      <c r="H103" s="500"/>
      <c r="I103" s="501"/>
      <c r="J103" s="502"/>
      <c r="K103" s="502"/>
      <c r="L103" s="502"/>
      <c r="M103" s="503"/>
      <c r="N103" s="504" t="s">
        <v>9</v>
      </c>
      <c r="O103" s="505"/>
      <c r="P103" s="506"/>
      <c r="Q103" s="507" t="s">
        <v>223</v>
      </c>
      <c r="R103" s="507"/>
      <c r="S103" s="507"/>
      <c r="T103" s="507"/>
      <c r="U103" s="507"/>
      <c r="V103" s="507"/>
      <c r="W103" s="507"/>
      <c r="X103" s="507"/>
      <c r="Y103" s="508"/>
      <c r="AA103" s="23"/>
      <c r="AB103" s="23"/>
      <c r="AC103" s="23"/>
      <c r="AD103" s="23"/>
      <c r="AE103" s="23"/>
      <c r="AF103" s="23"/>
      <c r="AG103" s="23"/>
      <c r="AH103" s="90"/>
      <c r="AI103" s="23"/>
    </row>
    <row r="104" spans="1:35" s="13" customFormat="1" ht="18" hidden="1" customHeight="1" x14ac:dyDescent="0.2">
      <c r="AA104" s="23"/>
      <c r="AB104" s="23"/>
      <c r="AC104" s="23"/>
      <c r="AD104" s="23"/>
      <c r="AE104" s="23"/>
      <c r="AF104" s="23"/>
      <c r="AG104" s="23"/>
      <c r="AH104" s="23"/>
      <c r="AI104" s="23"/>
    </row>
    <row r="105" spans="1:35" ht="18" hidden="1" customHeight="1" x14ac:dyDescent="0.2"/>
  </sheetData>
  <sheetProtection algorithmName="SHA-512" hashValue="aF0xeTDXMuNaZWrD/YAgROgU0I5aWc6XBwbqTDyF6pwF9FVAN8oq1loquujWiC+wV3TZTAaR4pFSf/r6eQjyNA==" saltValue="NnHgxk8j0sXUacDKS+1sZQ==" spinCount="100000" sheet="1" selectLockedCells="1"/>
  <mergeCells count="61">
    <mergeCell ref="O11:X11"/>
    <mergeCell ref="Q2:R2"/>
    <mergeCell ref="T2:U2"/>
    <mergeCell ref="W2:X2"/>
    <mergeCell ref="P9:X9"/>
    <mergeCell ref="O10:X10"/>
    <mergeCell ref="B21:G21"/>
    <mergeCell ref="H21:Y21"/>
    <mergeCell ref="O12:X12"/>
    <mergeCell ref="A15:Z15"/>
    <mergeCell ref="AC16:AG16"/>
    <mergeCell ref="A17:Z17"/>
    <mergeCell ref="A19:Z19"/>
    <mergeCell ref="AA19:AZ19"/>
    <mergeCell ref="B25:G25"/>
    <mergeCell ref="H25:O25"/>
    <mergeCell ref="Q25:X25"/>
    <mergeCell ref="B22:G23"/>
    <mergeCell ref="H22:P22"/>
    <mergeCell ref="Q22:Y22"/>
    <mergeCell ref="H23:O23"/>
    <mergeCell ref="Q23:X23"/>
    <mergeCell ref="B24:G24"/>
    <mergeCell ref="H24:O24"/>
    <mergeCell ref="Q24:X24"/>
    <mergeCell ref="B51:G52"/>
    <mergeCell ref="H57:Y57"/>
    <mergeCell ref="H58:Y58"/>
    <mergeCell ref="H59:Y59"/>
    <mergeCell ref="H60:Y60"/>
    <mergeCell ref="H72:Y72"/>
    <mergeCell ref="H61:Y61"/>
    <mergeCell ref="H62:Y62"/>
    <mergeCell ref="H63:Y63"/>
    <mergeCell ref="H64:Y64"/>
    <mergeCell ref="H65:Y65"/>
    <mergeCell ref="H66:Y66"/>
    <mergeCell ref="H67:Y67"/>
    <mergeCell ref="H68:Y68"/>
    <mergeCell ref="H69:Y69"/>
    <mergeCell ref="H70:Y70"/>
    <mergeCell ref="H71:Y71"/>
    <mergeCell ref="H73:Y73"/>
    <mergeCell ref="H74:Y74"/>
    <mergeCell ref="H75:Y75"/>
    <mergeCell ref="H76:Y76"/>
    <mergeCell ref="B83:G84"/>
    <mergeCell ref="H83:Y83"/>
    <mergeCell ref="H84:Y84"/>
    <mergeCell ref="B103:H103"/>
    <mergeCell ref="I103:M103"/>
    <mergeCell ref="N103:P103"/>
    <mergeCell ref="Q103:Y103"/>
    <mergeCell ref="B77:G78"/>
    <mergeCell ref="H85:Y85"/>
    <mergeCell ref="B100:H101"/>
    <mergeCell ref="J100:L100"/>
    <mergeCell ref="M100:Y100"/>
    <mergeCell ref="I101:Y101"/>
    <mergeCell ref="B102:H102"/>
    <mergeCell ref="I102:Y102"/>
  </mergeCells>
  <phoneticPr fontId="1"/>
  <conditionalFormatting sqref="A2:O2 S2 V2 Y2:Z2">
    <cfRule type="cellIs" dxfId="5" priority="7" operator="equal">
      <formula>"令和　年　月　日"</formula>
    </cfRule>
  </conditionalFormatting>
  <conditionalFormatting sqref="A17:Z17">
    <cfRule type="cellIs" dxfId="4" priority="1" operator="equal">
      <formula>$BK$3</formula>
    </cfRule>
    <cfRule type="cellIs" dxfId="3" priority="2" operator="equal">
      <formula>$BK$2</formula>
    </cfRule>
  </conditionalFormatting>
  <dataValidations count="1">
    <dataValidation type="list" allowBlank="1" showInputMessage="1" showErrorMessage="1" sqref="AC16:AG16" xr:uid="{00000000-0002-0000-0400-000000000000}">
      <formula1>"はい,いいえ"</formula1>
    </dataValidation>
  </dataValidations>
  <pageMargins left="0.78740157480314965" right="0.78740157480314965" top="0.59055118110236227" bottom="0.39370078740157483" header="0.31496062992125984" footer="0.31496062992125984"/>
  <pageSetup paperSize="9" orientation="portrait"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sheetPr>
  <dimension ref="B1:AGP22"/>
  <sheetViews>
    <sheetView zoomScale="70" zoomScaleNormal="70" workbookViewId="0">
      <selection activeCell="DH4" sqref="DH4"/>
    </sheetView>
  </sheetViews>
  <sheetFormatPr defaultColWidth="9" defaultRowHeight="13.2" outlineLevelRow="1" outlineLevelCol="1" x14ac:dyDescent="0.2"/>
  <cols>
    <col min="1" max="1" width="9" style="112"/>
    <col min="2" max="2" width="6.6640625" style="110" hidden="1" customWidth="1"/>
    <col min="3" max="3" width="6.6640625" hidden="1" customWidth="1"/>
    <col min="4" max="5" width="7.6640625" style="111" hidden="1" customWidth="1"/>
    <col min="6" max="6" width="9.6640625" style="112" hidden="1" customWidth="1"/>
    <col min="7" max="7" width="8.88671875" style="112" hidden="1" customWidth="1"/>
    <col min="8" max="8" width="11.6640625" style="113" hidden="1" customWidth="1"/>
    <col min="9" max="9" width="26.44140625" style="112" hidden="1" customWidth="1"/>
    <col min="10" max="10" width="10.6640625" style="111" hidden="1" customWidth="1"/>
    <col min="11" max="11" width="50" style="112" hidden="1" customWidth="1"/>
    <col min="12" max="12" width="16.6640625" style="111" hidden="1" customWidth="1"/>
    <col min="13" max="13" width="10.6640625" style="111" hidden="1" customWidth="1"/>
    <col min="14" max="14" width="57" style="112" hidden="1" customWidth="1"/>
    <col min="15" max="31" width="6.6640625" style="115" hidden="1" customWidth="1"/>
    <col min="32" max="33" width="6.6640625" style="115" hidden="1" customWidth="1" outlineLevel="1"/>
    <col min="34" max="35" width="6.6640625" style="115" hidden="1" customWidth="1"/>
    <col min="36" max="37" width="6.6640625" style="115" hidden="1" customWidth="1" outlineLevel="1"/>
    <col min="38" max="51" width="6.6640625" style="115" hidden="1" customWidth="1"/>
    <col min="52" max="52" width="9" style="115" hidden="1" customWidth="1"/>
    <col min="53" max="56" width="6.6640625" style="115" hidden="1" customWidth="1"/>
    <col min="57" max="58" width="6.6640625" style="115" hidden="1" customWidth="1" outlineLevel="1"/>
    <col min="59" max="60" width="6.6640625" style="115" hidden="1" customWidth="1"/>
    <col min="61" max="63" width="6.6640625" style="115" hidden="1" customWidth="1" outlineLevel="1"/>
    <col min="64" max="65" width="6.6640625" style="115" hidden="1" customWidth="1"/>
    <col min="66" max="68" width="6.6640625" style="115" hidden="1" customWidth="1" outlineLevel="1"/>
    <col min="69" max="71" width="6.6640625" style="115" hidden="1" customWidth="1"/>
    <col min="72" max="72" width="10.6640625" style="113" hidden="1" customWidth="1"/>
    <col min="73" max="73" width="3.33203125" style="113" hidden="1" customWidth="1"/>
    <col min="74" max="74" width="4.33203125" style="113" hidden="1" customWidth="1"/>
    <col min="75" max="75" width="3.33203125" style="113" hidden="1" customWidth="1"/>
    <col min="76" max="76" width="4.88671875" style="113" hidden="1" customWidth="1"/>
    <col min="77" max="77" width="3.33203125" style="113" hidden="1" customWidth="1"/>
    <col min="78" max="78" width="10.6640625" style="113" hidden="1" customWidth="1"/>
    <col min="79" max="79" width="3.33203125" style="113" hidden="1" customWidth="1"/>
    <col min="80" max="80" width="4.33203125" style="113" hidden="1" customWidth="1"/>
    <col min="81" max="81" width="3.33203125" style="113" hidden="1" customWidth="1"/>
    <col min="82" max="82" width="4.88671875" style="113" hidden="1" customWidth="1"/>
    <col min="83" max="83" width="3.33203125" style="113" hidden="1" customWidth="1"/>
    <col min="84" max="84" width="10.6640625" style="113" hidden="1" customWidth="1"/>
    <col min="85" max="85" width="9" style="116" hidden="1" customWidth="1"/>
    <col min="86" max="86" width="29.33203125" style="112" hidden="1" customWidth="1"/>
    <col min="87" max="87" width="40.6640625" style="112" hidden="1" customWidth="1"/>
    <col min="88" max="88" width="10.88671875" style="111" hidden="1" customWidth="1"/>
    <col min="89" max="90" width="9" style="112" hidden="1" customWidth="1"/>
    <col min="91" max="91" width="9" style="111" hidden="1" customWidth="1"/>
    <col min="92" max="92" width="9" style="113" hidden="1" customWidth="1"/>
    <col min="93" max="94" width="9" style="112" hidden="1" customWidth="1"/>
    <col min="95" max="96" width="9" style="113" hidden="1" customWidth="1"/>
    <col min="97" max="97" width="11" style="112" hidden="1" customWidth="1"/>
    <col min="98" max="98" width="3.33203125" style="112" hidden="1" customWidth="1"/>
    <col min="99" max="99" width="3.88671875" style="112" hidden="1" customWidth="1"/>
    <col min="100" max="100" width="4.44140625" style="112" hidden="1" customWidth="1"/>
    <col min="101" max="101" width="3.88671875" style="112" hidden="1" customWidth="1"/>
    <col min="102" max="102" width="3.44140625" style="112" hidden="1" customWidth="1"/>
    <col min="103" max="103" width="4.44140625" style="112" hidden="1" customWidth="1"/>
    <col min="104" max="104" width="9" style="112" customWidth="1"/>
    <col min="105" max="105" width="8.88671875" style="112" bestFit="1" customWidth="1"/>
    <col min="106" max="107" width="6.6640625" style="115" customWidth="1"/>
    <col min="108" max="108" width="10.109375" style="115" customWidth="1"/>
    <col min="109" max="112" width="6.6640625" style="115" customWidth="1"/>
    <col min="113" max="113" width="10.109375" style="115" customWidth="1"/>
    <col min="114" max="121" width="6.6640625" style="115" customWidth="1"/>
    <col min="122" max="122" width="10" style="115" customWidth="1"/>
    <col min="123" max="129" width="6.6640625" style="115" customWidth="1"/>
    <col min="130" max="130" width="9.6640625" style="115" customWidth="1"/>
    <col min="131" max="134" width="6.6640625" style="115" customWidth="1"/>
    <col min="135" max="136" width="6.6640625" style="115" customWidth="1" outlineLevel="1"/>
    <col min="137" max="139" width="6.6640625" style="115" customWidth="1"/>
    <col min="140" max="141" width="6.6640625" style="115" customWidth="1" outlineLevel="1"/>
    <col min="142" max="157" width="6.6640625" style="115" customWidth="1"/>
    <col min="158" max="159" width="8.6640625" style="115" customWidth="1"/>
    <col min="160" max="160" width="6.6640625" style="115" customWidth="1"/>
    <col min="161" max="161" width="8.88671875" style="115" bestFit="1" customWidth="1"/>
    <col min="162" max="162" width="9" style="115" customWidth="1"/>
    <col min="163" max="163" width="6.6640625" style="115" customWidth="1"/>
    <col min="164" max="164" width="10.109375" style="115" customWidth="1"/>
    <col min="165" max="165" width="6.6640625" style="115" customWidth="1"/>
    <col min="166" max="166" width="10" style="115" customWidth="1"/>
    <col min="167" max="169" width="6.6640625" style="115" customWidth="1"/>
    <col min="170" max="171" width="6.6640625" style="115" hidden="1" customWidth="1" outlineLevel="1"/>
    <col min="172" max="172" width="6.6640625" style="115" customWidth="1" collapsed="1"/>
    <col min="173" max="174" width="6.6640625" style="115" customWidth="1"/>
    <col min="175" max="177" width="6.6640625" style="115" hidden="1" customWidth="1" outlineLevel="1"/>
    <col min="178" max="178" width="6.6640625" style="115" customWidth="1" collapsed="1"/>
    <col min="179" max="180" width="6.6640625" style="115" customWidth="1"/>
    <col min="181" max="183" width="6.6640625" style="115" hidden="1" customWidth="1" outlineLevel="1"/>
    <col min="184" max="184" width="6.6640625" style="115" customWidth="1" collapsed="1"/>
    <col min="185" max="186" width="6.6640625" style="115" customWidth="1"/>
    <col min="187" max="187" width="10.88671875" style="115" customWidth="1"/>
    <col min="188" max="189" width="6.6640625" style="115" customWidth="1"/>
    <col min="190" max="190" width="6.6640625" style="112" customWidth="1"/>
    <col min="191" max="191" width="9.88671875" style="113" customWidth="1"/>
    <col min="192" max="192" width="9.44140625" style="113" customWidth="1"/>
    <col min="193" max="193" width="9.44140625" style="113" bestFit="1" customWidth="1"/>
    <col min="194" max="196" width="9" style="116"/>
    <col min="197" max="16384" width="9" style="112"/>
  </cols>
  <sheetData>
    <row r="1" spans="2:874" x14ac:dyDescent="0.2">
      <c r="C1" t="s">
        <v>264</v>
      </c>
      <c r="I1" s="114" t="s">
        <v>265</v>
      </c>
    </row>
    <row r="2" spans="2:874" x14ac:dyDescent="0.2">
      <c r="H2" s="117" t="s">
        <v>266</v>
      </c>
      <c r="I2" s="118"/>
      <c r="J2" s="119"/>
      <c r="K2" s="118"/>
      <c r="L2" s="119"/>
      <c r="M2" s="119"/>
      <c r="N2" s="118"/>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17"/>
      <c r="BU2" s="117"/>
      <c r="BV2" s="117"/>
      <c r="BW2" s="117"/>
      <c r="BX2" s="117"/>
      <c r="BY2" s="117"/>
      <c r="BZ2" s="117"/>
      <c r="CA2" s="117"/>
      <c r="CB2" s="117"/>
      <c r="CC2" s="117"/>
      <c r="CD2" s="117"/>
      <c r="CE2" s="117"/>
      <c r="CF2" s="117"/>
      <c r="CG2" s="121"/>
      <c r="CH2" s="118"/>
      <c r="CI2" s="118"/>
      <c r="CJ2" s="119"/>
      <c r="CK2" s="118"/>
      <c r="CL2" s="118"/>
      <c r="CM2" s="119"/>
      <c r="CN2" s="118"/>
      <c r="CO2" s="118"/>
      <c r="CP2" s="118"/>
      <c r="CQ2" s="118"/>
      <c r="CR2" s="118"/>
      <c r="CS2" s="118"/>
      <c r="CT2" s="118"/>
      <c r="CU2" s="118"/>
      <c r="CV2" s="118"/>
      <c r="CW2" s="118"/>
      <c r="CX2" s="118"/>
      <c r="CY2" s="118"/>
      <c r="DA2" s="122" t="s">
        <v>267</v>
      </c>
      <c r="DB2" s="122"/>
      <c r="DC2" s="122"/>
      <c r="DD2" s="122"/>
      <c r="DE2" s="122"/>
      <c r="DF2" s="122"/>
      <c r="DG2" s="122"/>
      <c r="DH2" s="122"/>
      <c r="DI2" s="122"/>
      <c r="DJ2" s="122"/>
      <c r="DK2" s="122"/>
      <c r="DL2" s="122"/>
      <c r="DM2" s="122"/>
      <c r="DN2" s="122"/>
      <c r="DO2" s="122"/>
      <c r="DP2" s="122"/>
      <c r="DQ2" s="122"/>
      <c r="DR2" s="122"/>
      <c r="DS2" s="122"/>
      <c r="DT2" s="122"/>
      <c r="DU2" s="122"/>
      <c r="DV2" s="122"/>
      <c r="DW2" s="122"/>
      <c r="DX2" s="122"/>
      <c r="DY2" s="122"/>
      <c r="DZ2" s="122"/>
      <c r="EA2" s="122"/>
      <c r="EB2" s="122"/>
      <c r="EC2" s="122"/>
      <c r="ED2" s="122"/>
      <c r="EE2" s="122"/>
      <c r="EF2" s="122"/>
      <c r="EG2" s="122"/>
      <c r="EH2" s="122"/>
      <c r="EI2" s="122"/>
      <c r="EJ2" s="122"/>
      <c r="EK2" s="122"/>
      <c r="EL2" s="122"/>
      <c r="EM2" s="122"/>
      <c r="EN2" s="122"/>
      <c r="EO2" s="122"/>
      <c r="EP2" s="122"/>
      <c r="EQ2" s="122"/>
      <c r="ER2" s="122"/>
      <c r="ES2" s="122"/>
      <c r="ET2" s="122"/>
      <c r="EU2" s="122"/>
      <c r="EV2" s="122"/>
      <c r="EW2" s="122"/>
      <c r="EX2" s="122"/>
      <c r="EY2" s="122"/>
      <c r="EZ2" s="122"/>
      <c r="FA2" s="122"/>
      <c r="FB2" s="122"/>
      <c r="FC2" s="122"/>
      <c r="FD2" s="122"/>
      <c r="FE2" s="122"/>
      <c r="FF2" s="122"/>
      <c r="FG2" s="122"/>
      <c r="FH2" s="122"/>
      <c r="FI2" s="122"/>
      <c r="FJ2" s="122"/>
      <c r="FK2" s="122"/>
      <c r="FL2" s="122"/>
      <c r="FM2" s="122"/>
      <c r="FN2" s="122"/>
      <c r="FO2" s="122"/>
      <c r="FP2" s="122"/>
      <c r="FQ2" s="122"/>
      <c r="FR2" s="122"/>
      <c r="FS2" s="122"/>
      <c r="FT2" s="122"/>
      <c r="FU2" s="122"/>
      <c r="FV2" s="122"/>
      <c r="FW2" s="122"/>
      <c r="FX2" s="122"/>
      <c r="FY2" s="122"/>
      <c r="FZ2" s="122"/>
      <c r="GA2" s="122"/>
      <c r="GB2" s="122"/>
      <c r="GC2" s="122"/>
      <c r="GD2" s="122"/>
      <c r="GE2" s="122"/>
      <c r="GF2" s="122"/>
      <c r="GG2" s="122"/>
      <c r="GH2" s="122"/>
      <c r="GI2" s="122"/>
      <c r="GJ2" s="122"/>
      <c r="GK2" s="122"/>
      <c r="GL2" s="122"/>
      <c r="GM2" s="122"/>
      <c r="GN2" s="122"/>
    </row>
    <row r="3" spans="2:874" s="148" customFormat="1" ht="54" x14ac:dyDescent="0.2">
      <c r="B3" s="123" t="s">
        <v>268</v>
      </c>
      <c r="C3" s="124" t="s">
        <v>269</v>
      </c>
      <c r="D3" s="125" t="s">
        <v>270</v>
      </c>
      <c r="E3" s="125"/>
      <c r="F3" s="126" t="s">
        <v>271</v>
      </c>
      <c r="G3" s="127" t="s">
        <v>272</v>
      </c>
      <c r="H3" s="129" t="s">
        <v>274</v>
      </c>
      <c r="I3" s="130" t="s">
        <v>275</v>
      </c>
      <c r="J3" s="131"/>
      <c r="K3" s="132"/>
      <c r="L3" s="133"/>
      <c r="M3" s="134" t="s">
        <v>276</v>
      </c>
      <c r="N3" s="135"/>
      <c r="O3" s="136" t="s">
        <v>277</v>
      </c>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516" t="s">
        <v>278</v>
      </c>
      <c r="AZ3" s="138" t="s">
        <v>279</v>
      </c>
      <c r="BA3" s="138"/>
      <c r="BB3" s="138"/>
      <c r="BC3" s="138"/>
      <c r="BD3" s="138"/>
      <c r="BE3" s="138"/>
      <c r="BF3" s="138"/>
      <c r="BG3" s="138"/>
      <c r="BH3" s="138"/>
      <c r="BI3" s="138"/>
      <c r="BJ3" s="138"/>
      <c r="BK3" s="138"/>
      <c r="BL3" s="138"/>
      <c r="BM3" s="138"/>
      <c r="BN3" s="138"/>
      <c r="BO3" s="138"/>
      <c r="BP3" s="138"/>
      <c r="BQ3" s="138"/>
      <c r="BR3" s="138"/>
      <c r="BS3" s="138"/>
      <c r="BT3" s="139" t="s">
        <v>280</v>
      </c>
      <c r="BU3" s="140"/>
      <c r="BV3" s="140"/>
      <c r="BW3" s="140"/>
      <c r="BX3" s="140"/>
      <c r="BY3" s="140"/>
      <c r="BZ3" s="140"/>
      <c r="CA3" s="140"/>
      <c r="CB3" s="140"/>
      <c r="CC3" s="140"/>
      <c r="CD3" s="140"/>
      <c r="CE3" s="140"/>
      <c r="CF3" s="141" t="s">
        <v>281</v>
      </c>
      <c r="CG3" s="142"/>
      <c r="CH3" s="143" t="s">
        <v>282</v>
      </c>
      <c r="CI3" s="144"/>
      <c r="CJ3" s="145" t="s">
        <v>283</v>
      </c>
      <c r="CK3" s="126" t="s">
        <v>284</v>
      </c>
      <c r="CL3" s="126" t="s">
        <v>285</v>
      </c>
      <c r="CM3" s="125" t="s">
        <v>286</v>
      </c>
      <c r="CN3" s="139" t="s">
        <v>287</v>
      </c>
      <c r="CO3" s="144"/>
      <c r="CP3" s="146" t="s">
        <v>288</v>
      </c>
      <c r="CQ3" s="140"/>
      <c r="CR3" s="140"/>
      <c r="CS3" s="147"/>
      <c r="CT3" s="144"/>
      <c r="CU3" s="146" t="s">
        <v>289</v>
      </c>
      <c r="CV3" s="144"/>
      <c r="CW3" s="518" t="s">
        <v>290</v>
      </c>
      <c r="CX3" s="519"/>
      <c r="CY3" s="520"/>
      <c r="DA3" s="128" t="s">
        <v>273</v>
      </c>
      <c r="DB3" s="136" t="s">
        <v>291</v>
      </c>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49"/>
      <c r="FF3" s="150" t="s">
        <v>292</v>
      </c>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38"/>
      <c r="GE3" s="138"/>
      <c r="GF3" s="138"/>
      <c r="GG3" s="138"/>
      <c r="GH3" s="146" t="s">
        <v>293</v>
      </c>
      <c r="GI3" s="152"/>
      <c r="GJ3" s="152"/>
      <c r="GK3" s="152"/>
      <c r="GL3" s="153"/>
      <c r="GM3" s="153"/>
      <c r="GN3" s="142"/>
    </row>
    <row r="4" spans="2:874" ht="36" x14ac:dyDescent="0.15">
      <c r="B4" s="154"/>
      <c r="C4" s="155"/>
      <c r="D4" s="156"/>
      <c r="E4" s="156"/>
      <c r="F4" s="157"/>
      <c r="G4" s="157"/>
      <c r="H4" s="158"/>
      <c r="I4" s="159" t="s">
        <v>294</v>
      </c>
      <c r="J4" s="160" t="s">
        <v>295</v>
      </c>
      <c r="K4" s="161" t="s">
        <v>296</v>
      </c>
      <c r="L4" s="160" t="s">
        <v>297</v>
      </c>
      <c r="M4" s="160"/>
      <c r="N4" s="159"/>
      <c r="O4" s="162"/>
      <c r="P4" s="163" t="s">
        <v>298</v>
      </c>
      <c r="Q4" s="164"/>
      <c r="R4" s="165" t="s">
        <v>299</v>
      </c>
      <c r="S4" s="166"/>
      <c r="T4" s="167"/>
      <c r="U4" s="168" t="s">
        <v>300</v>
      </c>
      <c r="V4" s="169"/>
      <c r="W4" s="170"/>
      <c r="X4" s="524" t="s">
        <v>301</v>
      </c>
      <c r="Y4" s="525"/>
      <c r="Z4" s="525"/>
      <c r="AA4" s="171"/>
      <c r="AB4" s="524" t="s">
        <v>302</v>
      </c>
      <c r="AC4" s="525"/>
      <c r="AD4" s="526"/>
      <c r="AE4" s="172" t="s">
        <v>303</v>
      </c>
      <c r="AF4" s="173"/>
      <c r="AG4" s="173"/>
      <c r="AH4" s="174"/>
      <c r="AI4" s="175" t="s">
        <v>304</v>
      </c>
      <c r="AJ4" s="176"/>
      <c r="AK4" s="176"/>
      <c r="AL4" s="177"/>
      <c r="AM4" s="178" t="s">
        <v>305</v>
      </c>
      <c r="AN4" s="179"/>
      <c r="AO4" s="179"/>
      <c r="AP4" s="179"/>
      <c r="AQ4" s="179"/>
      <c r="AR4" s="179"/>
      <c r="AS4" s="179"/>
      <c r="AT4" s="179"/>
      <c r="AU4" s="179"/>
      <c r="AV4" s="179"/>
      <c r="AW4" s="179"/>
      <c r="AX4" s="180"/>
      <c r="AY4" s="516"/>
      <c r="AZ4" s="162"/>
      <c r="BA4" s="181" t="s">
        <v>306</v>
      </c>
      <c r="BB4" s="181"/>
      <c r="BC4" s="182"/>
      <c r="BD4" s="172" t="s">
        <v>303</v>
      </c>
      <c r="BE4" s="173"/>
      <c r="BF4" s="173"/>
      <c r="BG4" s="174"/>
      <c r="BH4" s="168" t="s">
        <v>304</v>
      </c>
      <c r="BI4" s="169"/>
      <c r="BJ4" s="169"/>
      <c r="BK4" s="169"/>
      <c r="BL4" s="170"/>
      <c r="BM4" s="178" t="s">
        <v>307</v>
      </c>
      <c r="BN4" s="179"/>
      <c r="BO4" s="179"/>
      <c r="BP4" s="179"/>
      <c r="BQ4" s="179"/>
      <c r="BR4" s="180"/>
      <c r="BS4" s="183" t="s">
        <v>308</v>
      </c>
      <c r="BT4" s="184"/>
      <c r="BU4" s="185"/>
      <c r="BV4" s="185"/>
      <c r="BW4" s="185"/>
      <c r="BX4" s="185"/>
      <c r="BY4" s="185"/>
      <c r="BZ4" s="185"/>
      <c r="CA4" s="186"/>
      <c r="CB4" s="186"/>
      <c r="CC4" s="186"/>
      <c r="CD4" s="186"/>
      <c r="CE4" s="186"/>
      <c r="CF4" s="187"/>
      <c r="CG4" s="188"/>
      <c r="CH4" s="189"/>
      <c r="CI4" s="190"/>
      <c r="CJ4" s="191"/>
      <c r="CK4" s="157"/>
      <c r="CL4" s="192"/>
      <c r="CM4" s="156"/>
      <c r="CN4" s="193"/>
      <c r="CO4" s="194"/>
      <c r="CP4" s="189"/>
      <c r="CT4" s="190"/>
      <c r="CU4" s="189"/>
      <c r="CV4" s="190"/>
      <c r="CW4" s="521"/>
      <c r="CX4" s="522"/>
      <c r="CY4" s="523"/>
      <c r="DA4" s="157"/>
      <c r="DB4" s="162"/>
      <c r="DC4" s="163" t="s">
        <v>298</v>
      </c>
      <c r="DD4" s="195"/>
      <c r="DE4" s="195"/>
      <c r="DF4" s="195"/>
      <c r="DG4" s="165" t="s">
        <v>309</v>
      </c>
      <c r="DH4" s="166"/>
      <c r="DI4" s="166"/>
      <c r="DJ4" s="166"/>
      <c r="DK4" s="166"/>
      <c r="DL4" s="168" t="s">
        <v>454</v>
      </c>
      <c r="DM4" s="169"/>
      <c r="DN4" s="169"/>
      <c r="DO4" s="169"/>
      <c r="DP4" s="169"/>
      <c r="DQ4" s="169"/>
      <c r="DR4" s="169"/>
      <c r="DS4" s="169"/>
      <c r="DT4" s="170"/>
      <c r="DU4" s="525" t="s">
        <v>301</v>
      </c>
      <c r="DV4" s="525"/>
      <c r="DW4" s="525"/>
      <c r="DX4" s="525" t="s">
        <v>302</v>
      </c>
      <c r="DY4" s="525"/>
      <c r="DZ4" s="525"/>
      <c r="EA4" s="526"/>
      <c r="EB4" s="196"/>
      <c r="EC4" s="171"/>
      <c r="ED4" s="172" t="s">
        <v>303</v>
      </c>
      <c r="EE4" s="173"/>
      <c r="EF4" s="173"/>
      <c r="EG4" s="173"/>
      <c r="EH4" s="173"/>
      <c r="EI4" s="175" t="s">
        <v>304</v>
      </c>
      <c r="EJ4" s="176"/>
      <c r="EK4" s="176"/>
      <c r="EL4" s="176"/>
      <c r="EM4" s="177"/>
      <c r="EN4" s="178" t="s">
        <v>455</v>
      </c>
      <c r="EO4" s="179"/>
      <c r="EP4" s="179"/>
      <c r="EQ4" s="179"/>
      <c r="ER4" s="179"/>
      <c r="ES4" s="179"/>
      <c r="ET4" s="179"/>
      <c r="EU4" s="179"/>
      <c r="EV4" s="179"/>
      <c r="EW4" s="179"/>
      <c r="EX4" s="179"/>
      <c r="EY4" s="179"/>
      <c r="EZ4" s="179"/>
      <c r="FA4" s="179"/>
      <c r="FB4" s="179"/>
      <c r="FC4" s="179"/>
      <c r="FD4" s="197" t="s">
        <v>310</v>
      </c>
      <c r="FE4" s="197" t="s">
        <v>311</v>
      </c>
      <c r="FG4" s="198" t="s">
        <v>306</v>
      </c>
      <c r="FH4" s="181"/>
      <c r="FI4" s="181"/>
      <c r="FJ4" s="181"/>
      <c r="FK4" s="181"/>
      <c r="FL4" s="182"/>
      <c r="FM4" s="172" t="s">
        <v>303</v>
      </c>
      <c r="FN4" s="173"/>
      <c r="FO4" s="173"/>
      <c r="FP4" s="173"/>
      <c r="FQ4" s="174"/>
      <c r="FR4" s="168" t="s">
        <v>304</v>
      </c>
      <c r="FS4" s="169"/>
      <c r="FT4" s="169"/>
      <c r="FU4" s="169"/>
      <c r="FV4" s="169"/>
      <c r="FW4" s="170"/>
      <c r="FX4" s="178" t="s">
        <v>456</v>
      </c>
      <c r="FY4" s="179"/>
      <c r="FZ4" s="179"/>
      <c r="GA4" s="179"/>
      <c r="GB4" s="179"/>
      <c r="GC4" s="179"/>
      <c r="GD4" s="199"/>
      <c r="GE4" s="199"/>
      <c r="GF4" s="200" t="s">
        <v>312</v>
      </c>
      <c r="GG4" s="200" t="s">
        <v>311</v>
      </c>
      <c r="GH4" s="201"/>
      <c r="GI4" s="202"/>
      <c r="GJ4" s="202"/>
      <c r="GK4" s="202"/>
      <c r="GL4" s="203" t="s">
        <v>313</v>
      </c>
      <c r="GM4" s="203" t="s">
        <v>313</v>
      </c>
      <c r="GN4" s="204" t="s">
        <v>314</v>
      </c>
    </row>
    <row r="5" spans="2:874" s="230" customFormat="1" ht="183.6" x14ac:dyDescent="0.2">
      <c r="B5" s="205" t="s">
        <v>315</v>
      </c>
      <c r="C5" s="206"/>
      <c r="D5" s="207"/>
      <c r="E5" s="208" t="s">
        <v>316</v>
      </c>
      <c r="F5" s="209" t="s">
        <v>317</v>
      </c>
      <c r="G5" s="209"/>
      <c r="H5" s="210"/>
      <c r="I5" s="211"/>
      <c r="J5" s="212"/>
      <c r="K5" s="126"/>
      <c r="L5" s="212"/>
      <c r="M5" s="125" t="s">
        <v>318</v>
      </c>
      <c r="N5" s="126" t="s">
        <v>319</v>
      </c>
      <c r="O5" s="213" t="s">
        <v>320</v>
      </c>
      <c r="P5" s="214" t="s">
        <v>321</v>
      </c>
      <c r="Q5" s="200" t="s">
        <v>322</v>
      </c>
      <c r="R5" s="215" t="s">
        <v>323</v>
      </c>
      <c r="S5" s="214" t="s">
        <v>321</v>
      </c>
      <c r="T5" s="200" t="s">
        <v>322</v>
      </c>
      <c r="U5" s="215" t="s">
        <v>323</v>
      </c>
      <c r="V5" s="214" t="s">
        <v>321</v>
      </c>
      <c r="W5" s="200" t="s">
        <v>322</v>
      </c>
      <c r="X5" s="216" t="s">
        <v>323</v>
      </c>
      <c r="Y5" s="217" t="s">
        <v>324</v>
      </c>
      <c r="Z5" s="216" t="s">
        <v>325</v>
      </c>
      <c r="AA5" s="218" t="s">
        <v>326</v>
      </c>
      <c r="AB5" s="216" t="s">
        <v>323</v>
      </c>
      <c r="AC5" s="217" t="s">
        <v>327</v>
      </c>
      <c r="AD5" s="216" t="s">
        <v>325</v>
      </c>
      <c r="AE5" s="215" t="s">
        <v>323</v>
      </c>
      <c r="AF5" s="214" t="s">
        <v>328</v>
      </c>
      <c r="AG5" s="219" t="s">
        <v>329</v>
      </c>
      <c r="AH5" s="200" t="s">
        <v>322</v>
      </c>
      <c r="AI5" s="215" t="s">
        <v>330</v>
      </c>
      <c r="AJ5" s="214" t="s">
        <v>331</v>
      </c>
      <c r="AK5" s="214" t="s">
        <v>332</v>
      </c>
      <c r="AL5" s="200" t="s">
        <v>322</v>
      </c>
      <c r="AM5" s="216" t="s">
        <v>330</v>
      </c>
      <c r="AN5" s="213" t="s">
        <v>333</v>
      </c>
      <c r="AO5" s="213" t="s">
        <v>334</v>
      </c>
      <c r="AP5" s="213" t="s">
        <v>335</v>
      </c>
      <c r="AQ5" s="213" t="s">
        <v>336</v>
      </c>
      <c r="AR5" s="213" t="s">
        <v>337</v>
      </c>
      <c r="AS5" s="213" t="s">
        <v>338</v>
      </c>
      <c r="AT5" s="213" t="s">
        <v>339</v>
      </c>
      <c r="AU5" s="216" t="s">
        <v>340</v>
      </c>
      <c r="AV5" s="218" t="s">
        <v>322</v>
      </c>
      <c r="AW5" s="213" t="s">
        <v>341</v>
      </c>
      <c r="AX5" s="213" t="s">
        <v>342</v>
      </c>
      <c r="AY5" s="517"/>
      <c r="AZ5" s="220" t="s">
        <v>343</v>
      </c>
      <c r="BA5" s="221" t="s">
        <v>344</v>
      </c>
      <c r="BB5" s="222" t="s">
        <v>345</v>
      </c>
      <c r="BC5" s="218" t="s">
        <v>346</v>
      </c>
      <c r="BD5" s="215" t="s">
        <v>323</v>
      </c>
      <c r="BE5" s="214" t="s">
        <v>347</v>
      </c>
      <c r="BF5" s="219" t="s">
        <v>348</v>
      </c>
      <c r="BG5" s="200" t="s">
        <v>346</v>
      </c>
      <c r="BH5" s="215" t="s">
        <v>323</v>
      </c>
      <c r="BI5" s="214" t="s">
        <v>349</v>
      </c>
      <c r="BJ5" s="214" t="s">
        <v>350</v>
      </c>
      <c r="BK5" s="214" t="s">
        <v>351</v>
      </c>
      <c r="BL5" s="200" t="s">
        <v>346</v>
      </c>
      <c r="BM5" s="215" t="s">
        <v>330</v>
      </c>
      <c r="BN5" s="214" t="s">
        <v>352</v>
      </c>
      <c r="BO5" s="214" t="s">
        <v>353</v>
      </c>
      <c r="BP5" s="214" t="s">
        <v>354</v>
      </c>
      <c r="BQ5" s="200" t="s">
        <v>355</v>
      </c>
      <c r="BR5" s="213" t="s">
        <v>342</v>
      </c>
      <c r="BS5" s="223" t="s">
        <v>356</v>
      </c>
      <c r="BT5" s="527" t="s">
        <v>357</v>
      </c>
      <c r="BU5" s="528"/>
      <c r="BV5" s="528"/>
      <c r="BW5" s="528"/>
      <c r="BX5" s="528"/>
      <c r="BY5" s="529"/>
      <c r="BZ5" s="527" t="s">
        <v>358</v>
      </c>
      <c r="CA5" s="528"/>
      <c r="CB5" s="528"/>
      <c r="CC5" s="528"/>
      <c r="CD5" s="528"/>
      <c r="CE5" s="529"/>
      <c r="CF5" s="224" t="s">
        <v>359</v>
      </c>
      <c r="CG5" s="225" t="s">
        <v>360</v>
      </c>
      <c r="CH5" s="226" t="s">
        <v>361</v>
      </c>
      <c r="CI5" s="226" t="s">
        <v>362</v>
      </c>
      <c r="CJ5" s="227" t="s">
        <v>363</v>
      </c>
      <c r="CK5" s="226" t="s">
        <v>364</v>
      </c>
      <c r="CL5" s="226" t="s">
        <v>365</v>
      </c>
      <c r="CM5" s="227" t="s">
        <v>366</v>
      </c>
      <c r="CN5" s="224" t="s">
        <v>367</v>
      </c>
      <c r="CO5" s="159" t="s">
        <v>368</v>
      </c>
      <c r="CP5" s="226" t="s">
        <v>369</v>
      </c>
      <c r="CQ5" s="228" t="s">
        <v>370</v>
      </c>
      <c r="CR5" s="228" t="s">
        <v>371</v>
      </c>
      <c r="CS5" s="226" t="s">
        <v>372</v>
      </c>
      <c r="CT5" s="226" t="s">
        <v>373</v>
      </c>
      <c r="CU5" s="226" t="s">
        <v>374</v>
      </c>
      <c r="CV5" s="226" t="s">
        <v>375</v>
      </c>
      <c r="CW5" s="229" t="s">
        <v>376</v>
      </c>
      <c r="CX5" s="229" t="s">
        <v>377</v>
      </c>
      <c r="CY5" s="229" t="s">
        <v>378</v>
      </c>
      <c r="DA5" s="209"/>
      <c r="DB5" s="213" t="s">
        <v>320</v>
      </c>
      <c r="DC5" s="213" t="s">
        <v>321</v>
      </c>
      <c r="DD5" s="213" t="s">
        <v>379</v>
      </c>
      <c r="DE5" s="231" t="s">
        <v>380</v>
      </c>
      <c r="DF5" s="231" t="s">
        <v>381</v>
      </c>
      <c r="DG5" s="216" t="s">
        <v>323</v>
      </c>
      <c r="DH5" s="285" t="s">
        <v>321</v>
      </c>
      <c r="DI5" s="213" t="s">
        <v>382</v>
      </c>
      <c r="DJ5" s="232" t="s">
        <v>380</v>
      </c>
      <c r="DK5" s="232" t="s">
        <v>381</v>
      </c>
      <c r="DL5" s="216" t="s">
        <v>323</v>
      </c>
      <c r="DM5" s="285" t="s">
        <v>442</v>
      </c>
      <c r="DN5" s="216" t="s">
        <v>325</v>
      </c>
      <c r="DO5" s="216" t="s">
        <v>323</v>
      </c>
      <c r="DP5" s="285" t="s">
        <v>443</v>
      </c>
      <c r="DQ5" s="216" t="s">
        <v>325</v>
      </c>
      <c r="DR5" s="213" t="s">
        <v>383</v>
      </c>
      <c r="DS5" s="232" t="s">
        <v>380</v>
      </c>
      <c r="DT5" s="232" t="s">
        <v>381</v>
      </c>
      <c r="DU5" s="216" t="s">
        <v>323</v>
      </c>
      <c r="DV5" s="217" t="s">
        <v>324</v>
      </c>
      <c r="DW5" s="216" t="s">
        <v>325</v>
      </c>
      <c r="DX5" s="216" t="s">
        <v>323</v>
      </c>
      <c r="DY5" s="217" t="s">
        <v>327</v>
      </c>
      <c r="DZ5" s="233" t="s">
        <v>384</v>
      </c>
      <c r="EA5" s="216" t="s">
        <v>325</v>
      </c>
      <c r="EB5" s="232" t="s">
        <v>380</v>
      </c>
      <c r="EC5" s="232" t="s">
        <v>381</v>
      </c>
      <c r="ED5" s="216" t="s">
        <v>323</v>
      </c>
      <c r="EE5" s="213" t="s">
        <v>328</v>
      </c>
      <c r="EF5" s="213" t="s">
        <v>329</v>
      </c>
      <c r="EG5" s="232" t="s">
        <v>380</v>
      </c>
      <c r="EH5" s="232" t="s">
        <v>381</v>
      </c>
      <c r="EI5" s="216" t="s">
        <v>330</v>
      </c>
      <c r="EJ5" s="213" t="s">
        <v>331</v>
      </c>
      <c r="EK5" s="213" t="s">
        <v>332</v>
      </c>
      <c r="EL5" s="232" t="s">
        <v>380</v>
      </c>
      <c r="EM5" s="232" t="s">
        <v>381</v>
      </c>
      <c r="EN5" s="216" t="s">
        <v>330</v>
      </c>
      <c r="EO5" s="213" t="s">
        <v>333</v>
      </c>
      <c r="EP5" s="213" t="s">
        <v>334</v>
      </c>
      <c r="EQ5" s="213" t="s">
        <v>335</v>
      </c>
      <c r="ER5" s="213" t="s">
        <v>336</v>
      </c>
      <c r="ES5" s="213" t="s">
        <v>337</v>
      </c>
      <c r="ET5" s="213" t="s">
        <v>338</v>
      </c>
      <c r="EU5" s="213" t="s">
        <v>339</v>
      </c>
      <c r="EV5" s="216" t="s">
        <v>340</v>
      </c>
      <c r="EW5" s="232" t="s">
        <v>380</v>
      </c>
      <c r="EX5" s="232" t="s">
        <v>381</v>
      </c>
      <c r="EY5" s="213" t="s">
        <v>341</v>
      </c>
      <c r="EZ5" s="213" t="s">
        <v>342</v>
      </c>
      <c r="FA5" s="213" t="s">
        <v>342</v>
      </c>
      <c r="FB5" s="213" t="s">
        <v>385</v>
      </c>
      <c r="FC5" s="213" t="s">
        <v>386</v>
      </c>
      <c r="FD5" s="234"/>
      <c r="FE5" s="234"/>
      <c r="FF5" s="235" t="s">
        <v>343</v>
      </c>
      <c r="FG5" s="236" t="s">
        <v>344</v>
      </c>
      <c r="FH5" s="237" t="s">
        <v>387</v>
      </c>
      <c r="FI5" s="238" t="s">
        <v>345</v>
      </c>
      <c r="FJ5" s="238" t="s">
        <v>384</v>
      </c>
      <c r="FK5" s="232" t="s">
        <v>380</v>
      </c>
      <c r="FL5" s="232" t="s">
        <v>381</v>
      </c>
      <c r="FM5" s="216" t="s">
        <v>323</v>
      </c>
      <c r="FN5" s="213" t="s">
        <v>388</v>
      </c>
      <c r="FO5" s="213" t="s">
        <v>389</v>
      </c>
      <c r="FP5" s="232" t="s">
        <v>380</v>
      </c>
      <c r="FQ5" s="232" t="s">
        <v>381</v>
      </c>
      <c r="FR5" s="216" t="s">
        <v>390</v>
      </c>
      <c r="FS5" s="213" t="s">
        <v>391</v>
      </c>
      <c r="FT5" s="213" t="s">
        <v>392</v>
      </c>
      <c r="FU5" s="213" t="s">
        <v>393</v>
      </c>
      <c r="FV5" s="232" t="s">
        <v>380</v>
      </c>
      <c r="FW5" s="232" t="s">
        <v>381</v>
      </c>
      <c r="FX5" s="216" t="s">
        <v>390</v>
      </c>
      <c r="FY5" s="213" t="s">
        <v>352</v>
      </c>
      <c r="FZ5" s="213" t="s">
        <v>353</v>
      </c>
      <c r="GA5" s="213" t="s">
        <v>354</v>
      </c>
      <c r="GB5" s="232" t="s">
        <v>380</v>
      </c>
      <c r="GC5" s="232" t="s">
        <v>381</v>
      </c>
      <c r="GD5" s="239" t="s">
        <v>342</v>
      </c>
      <c r="GE5" s="239" t="s">
        <v>385</v>
      </c>
      <c r="GF5" s="232"/>
      <c r="GG5" s="232"/>
      <c r="GH5" s="240" t="s">
        <v>394</v>
      </c>
      <c r="GI5" s="241" t="s">
        <v>395</v>
      </c>
      <c r="GJ5" s="241" t="s">
        <v>396</v>
      </c>
      <c r="GK5" s="241" t="s">
        <v>397</v>
      </c>
      <c r="GL5" s="242" t="s">
        <v>398</v>
      </c>
      <c r="GM5" s="242" t="s">
        <v>399</v>
      </c>
      <c r="GN5" s="242" t="s">
        <v>400</v>
      </c>
    </row>
    <row r="6" spans="2:874" s="259" customFormat="1" ht="21.6" customHeight="1" outlineLevel="1" x14ac:dyDescent="0.2">
      <c r="B6" s="243" t="str">
        <f t="shared" ref="B6" si="0">IF(GK6&gt;0,"支払済",IF(GH6="取下",GH6,IF(GH6="取消",GH6,"")))</f>
        <v/>
      </c>
      <c r="C6" s="260"/>
      <c r="D6" s="249" t="s">
        <v>401</v>
      </c>
      <c r="E6" s="245" t="e">
        <f>IF(D6="登録","登録",IF(#REF!="登録","建売購入",""))</f>
        <v>#REF!</v>
      </c>
      <c r="F6" s="246"/>
      <c r="G6" s="249" t="s">
        <v>409</v>
      </c>
      <c r="H6" s="247"/>
      <c r="I6" s="248" t="s">
        <v>406</v>
      </c>
      <c r="J6" s="249" t="s">
        <v>406</v>
      </c>
      <c r="K6" s="248" t="s">
        <v>406</v>
      </c>
      <c r="L6" s="249" t="s">
        <v>406</v>
      </c>
      <c r="M6" s="249" t="s">
        <v>406</v>
      </c>
      <c r="N6" s="248" t="s">
        <v>406</v>
      </c>
      <c r="O6" s="250" t="s">
        <v>406</v>
      </c>
      <c r="P6" s="250" t="s">
        <v>406</v>
      </c>
      <c r="Q6" s="251">
        <f>IF(P6="",0,IF(P6&gt;=10,150,0))</f>
        <v>0</v>
      </c>
      <c r="R6" s="250" t="str">
        <f>IF(S6="","",IF(S6&gt;=1,1,""))</f>
        <v/>
      </c>
      <c r="S6" s="250" t="s">
        <v>406</v>
      </c>
      <c r="T6" s="252">
        <f t="shared" ref="T6" si="1">IF(Q6=0,0,IF(S6&gt;=25,MIN(250,ROUNDDOWN(S6*10,-1)),IF(S6&gt;=20,MIN(200,ROUNDDOWN(S6*10,-1)),IF(S6&gt;=15,MIN(150,ROUNDDOWN(S6*10,-1)),MIN(100,ROUNDDOWN(S6*10,-1))))))</f>
        <v>0</v>
      </c>
      <c r="U6" s="250" t="str">
        <f>IF(V6="","",IF(V6&gt;=1,1,""))</f>
        <v/>
      </c>
      <c r="V6" s="250" t="s">
        <v>406</v>
      </c>
      <c r="W6" s="252">
        <f t="shared" ref="W6" si="2">IF(AND(Q6&gt;0,V6&gt;=1),MIN(INT(V6)*20,200),0)</f>
        <v>0</v>
      </c>
      <c r="X6" s="250" t="str">
        <f>IF(Y6="","",IF(Y6&gt;=1,1,""))</f>
        <v/>
      </c>
      <c r="Y6" s="250">
        <v>0</v>
      </c>
      <c r="Z6" s="250">
        <f t="shared" ref="Z6" si="3">IF(Y6&gt;=1,50,0)</f>
        <v>0</v>
      </c>
      <c r="AA6" s="251">
        <f t="shared" ref="AA6" si="4">IF(OR(AD6&gt;0,Z6&gt;0),MIN(AD6+Z6,150),0)</f>
        <v>0</v>
      </c>
      <c r="AB6" s="250" t="str">
        <f>IF(AC6="","",IF(AC6&gt;=1,1,""))</f>
        <v/>
      </c>
      <c r="AC6" s="250" t="s">
        <v>406</v>
      </c>
      <c r="AD6" s="250">
        <f t="shared" ref="AD6" si="5">IF(AND(Q6&gt;0,AC6&gt;=1),MIN(INT(AC6)*2,150),0)</f>
        <v>0</v>
      </c>
      <c r="AE6" s="250" t="str">
        <f t="shared" ref="AE6" si="6">IF(OR(AF6=1,AG6=1),1,"")</f>
        <v/>
      </c>
      <c r="AF6" s="250" t="s">
        <v>406</v>
      </c>
      <c r="AG6" s="250" t="s">
        <v>406</v>
      </c>
      <c r="AH6" s="251">
        <f>IF(AND(Q6&gt;0,AE6=1,【様式第６号】事業報告書兼チェックシート!B81=""),100,0)</f>
        <v>0</v>
      </c>
      <c r="AI6" s="250" t="str">
        <f>IF(OR(AJ6=1,AK6=1),1,"")</f>
        <v/>
      </c>
      <c r="AJ6" s="250" t="s">
        <v>406</v>
      </c>
      <c r="AK6" s="250" t="s">
        <v>406</v>
      </c>
      <c r="AL6" s="251">
        <f t="shared" ref="AL6" si="7">IF(AND(Q6&gt;0,AE6=1,AI6=1),100,0)</f>
        <v>0</v>
      </c>
      <c r="AM6" s="250" t="str">
        <f t="shared" ref="AM6" si="8">IF(AU6&gt;=4,1,"")</f>
        <v/>
      </c>
      <c r="AN6" s="250" t="s">
        <v>406</v>
      </c>
      <c r="AO6" s="250" t="s">
        <v>406</v>
      </c>
      <c r="AP6" s="250" t="s">
        <v>406</v>
      </c>
      <c r="AQ6" s="250" t="s">
        <v>406</v>
      </c>
      <c r="AR6" s="250" t="s">
        <v>406</v>
      </c>
      <c r="AS6" s="250" t="s">
        <v>406</v>
      </c>
      <c r="AT6" s="250" t="s">
        <v>406</v>
      </c>
      <c r="AU6" s="250">
        <f t="shared" ref="AU6" si="9">SUM(AN6:AT6)</f>
        <v>0</v>
      </c>
      <c r="AV6" s="251">
        <f t="shared" ref="AV6" si="10">IF(AU6&gt;=4,200,0)</f>
        <v>0</v>
      </c>
      <c r="AW6" s="253"/>
      <c r="AX6" s="253"/>
      <c r="AY6" s="251">
        <f t="shared" ref="AY6" si="11">IF(OR(D6="新築",D6="登録"),MIN(1000,Q6+T6+W6+AA6+AH6+AL6+AV6),0)</f>
        <v>0</v>
      </c>
      <c r="AZ6" s="253"/>
      <c r="BA6" s="254"/>
      <c r="BB6" s="253"/>
      <c r="BC6" s="251">
        <f t="shared" ref="BC6" si="12">MIN(ROUNDDOWN(BA6,1)*20+INT(BB6)*2,250)</f>
        <v>0</v>
      </c>
      <c r="BD6" s="250" t="str">
        <f>IF(OR(BE6=1,BF6=1),1,"")</f>
        <v/>
      </c>
      <c r="BE6" s="253"/>
      <c r="BF6" s="253"/>
      <c r="BG6" s="251" t="e">
        <f>IF(AND(BC6&gt;0,BD6=1,#REF!=""),100,0)</f>
        <v>#REF!</v>
      </c>
      <c r="BH6" s="250" t="str">
        <f t="shared" ref="BH6" si="13">IF(OR(BI6=1,BJ6=1,BK6=1),1,"")</f>
        <v/>
      </c>
      <c r="BI6" s="253"/>
      <c r="BJ6" s="253"/>
      <c r="BK6" s="253"/>
      <c r="BL6" s="251">
        <f t="shared" ref="BL6" si="14">IF(AND(BC6&gt;0,BH6=1),100,IF(AND(BC6&gt;0,BK6=1),100,0))</f>
        <v>0</v>
      </c>
      <c r="BM6" s="250" t="str">
        <f t="shared" ref="BM6" si="15">IF(OR(AND(BN6&gt;=7,BO6&gt;=7,BN6+BO6&gt;=14),AND(BN6&gt;=7,BP6&gt;=3,BN6+BP6&gt;=10),AND(BO6&gt;=7,BP6&gt;=3,BO6+BP6&gt;=10)),1,"")</f>
        <v/>
      </c>
      <c r="BN6" s="253"/>
      <c r="BO6" s="253"/>
      <c r="BP6" s="253"/>
      <c r="BQ6" s="251">
        <f t="shared" ref="BQ6" si="16">IF(AND(BM6=1,BC6&gt;0),MIN(150,ROUNDDOWN(BN6*11+BO6*13+BP6*19,0)),0)</f>
        <v>0</v>
      </c>
      <c r="BR6" s="253"/>
      <c r="BS6" s="251">
        <f t="shared" ref="BS6" si="17">IF(D6="改修",MIN(500,BC6+BG6+BL6+BQ6,INT(CL6*10/2)),0)</f>
        <v>0</v>
      </c>
      <c r="BT6" s="261" t="s">
        <v>406</v>
      </c>
      <c r="BU6" s="255" t="s">
        <v>8</v>
      </c>
      <c r="BV6" s="255" t="s">
        <v>406</v>
      </c>
      <c r="BW6" s="255" t="s">
        <v>402</v>
      </c>
      <c r="BX6" s="255" t="s">
        <v>406</v>
      </c>
      <c r="BY6" s="256" t="s">
        <v>7</v>
      </c>
      <c r="BZ6" s="261" t="s">
        <v>406</v>
      </c>
      <c r="CA6" s="255" t="s">
        <v>8</v>
      </c>
      <c r="CB6" s="255" t="s">
        <v>406</v>
      </c>
      <c r="CC6" s="255" t="s">
        <v>402</v>
      </c>
      <c r="CD6" s="255" t="s">
        <v>406</v>
      </c>
      <c r="CE6" s="256" t="s">
        <v>7</v>
      </c>
      <c r="CF6" s="246"/>
      <c r="CG6" s="257">
        <f t="shared" ref="CG6" si="18">AY6+BS6</f>
        <v>0</v>
      </c>
      <c r="CH6" s="248" t="s">
        <v>406</v>
      </c>
      <c r="CI6" s="248" t="s">
        <v>406</v>
      </c>
      <c r="CJ6" s="244"/>
      <c r="CK6" s="248" t="s">
        <v>406</v>
      </c>
      <c r="CL6" s="248" t="s">
        <v>406</v>
      </c>
      <c r="CM6" s="248" t="s">
        <v>406</v>
      </c>
      <c r="CN6" s="246"/>
      <c r="CO6" s="246"/>
      <c r="CP6" s="246"/>
      <c r="CQ6" s="247"/>
      <c r="CR6" s="247"/>
      <c r="CS6" s="246"/>
      <c r="CT6" s="246"/>
      <c r="CU6" s="246"/>
      <c r="CV6" s="246"/>
      <c r="CW6" s="246"/>
      <c r="CX6" s="246"/>
      <c r="CY6" s="246"/>
      <c r="CZ6" t="s">
        <v>405</v>
      </c>
      <c r="DA6" s="244"/>
      <c r="DB6" s="250" t="str">
        <f>IF(【様式第６号】事業報告書兼チェックシート!Q101="","",【様式第６号】事業報告書兼チェックシート!Q101)</f>
        <v/>
      </c>
      <c r="DC6" s="250">
        <f>IF(【様式第６号】事業報告書兼チェックシート!I37="専用住宅",IF(【様式第６号】事業報告書兼チェックシート!Q102="",0,【様式第６号】事業報告書兼チェックシート!Q102),【様式第６号】事業報告書兼チェックシート!U102)</f>
        <v>0</v>
      </c>
      <c r="DD6" s="253"/>
      <c r="DE6" s="251">
        <f>IF(DC6&gt;=20,300,DC6*15)</f>
        <v>0</v>
      </c>
      <c r="DF6" s="251">
        <f>IF('要入力　登録決定状況入力シート'!D3="",0,MIN('要入力　登録決定状況入力シート'!D3/1000,DE6))</f>
        <v>0</v>
      </c>
      <c r="DG6" s="250" t="str">
        <f>IF(DH6="","",IF(DH6&gt;=1,1,""))</f>
        <v/>
      </c>
      <c r="DH6" s="250">
        <f>IF(【様式第６号】事業報告書兼チェックシート!I37="専用住宅",IF(【様式第６号】事業報告書兼チェックシート!Q103="",0,【様式第６号】事業報告書兼チェックシート!Q103),【様式第６号】事業報告書兼チェックシート!U103)</f>
        <v>0</v>
      </c>
      <c r="DI6" s="253"/>
      <c r="DJ6" s="252">
        <f>IF(DE6=0,0,IF(DH6&gt;=20,200,ROUNDDOWN(DH6*10,-1)))</f>
        <v>0</v>
      </c>
      <c r="DK6" s="251">
        <f>IF('要入力　登録決定状況入力シート'!D4="",0,MIN('要入力　登録決定状況入力シート'!D4/1000,DJ6))</f>
        <v>0</v>
      </c>
      <c r="DL6" s="250" t="str">
        <f>IF(DM6="","",IF(DM6&gt;=1,1,""))</f>
        <v/>
      </c>
      <c r="DM6" s="250">
        <f>IF(【様式第６号】事業報告書兼チェックシート!I37="専用住宅",IF(【様式第６号】事業報告書兼チェックシート!Q104="",0,【様式第６号】事業報告書兼チェックシート!Q104),【様式第６号】事業報告書兼チェックシート!U104)</f>
        <v>0</v>
      </c>
      <c r="DN6" s="250">
        <f>IF(AND(DE6&gt;0,DM6&gt;=1),MIN(INT(DM6)*30,300),0)</f>
        <v>0</v>
      </c>
      <c r="DO6" s="250" t="str">
        <f>IF(DP6="","",IF(DP6&gt;=1,1,""))</f>
        <v/>
      </c>
      <c r="DP6" s="250">
        <f>IF(【様式第６号】事業報告書兼チェックシート!I37="専用住宅",IF(【様式第６号】事業報告書兼チェックシート!Q106="",0,【様式第６号】事業報告書兼チェックシート!Q106),【様式第６号】事業報告書兼チェックシート!U106)</f>
        <v>0</v>
      </c>
      <c r="DQ6" s="250">
        <f>IF(AND(DE6&gt;0,DP6&gt;=1),MIN(INT(DP6)*20,300),0)</f>
        <v>0</v>
      </c>
      <c r="DR6" s="253"/>
      <c r="DS6" s="252">
        <f>IF(AND(DE6&gt;0,DM6+DP6&gt;=1),MIN(INT(DN6+DQ6),300),0)</f>
        <v>0</v>
      </c>
      <c r="DT6" s="251">
        <f>IF('要入力　登録決定状況入力シート'!D5="",0,MIN('要入力　登録決定状況入力シート'!D5/1000,DS6))</f>
        <v>0</v>
      </c>
      <c r="DU6" s="250" t="str">
        <f t="shared" ref="DU6" si="19">IF(DV6&gt;=1,1,"")</f>
        <v/>
      </c>
      <c r="DV6" s="250">
        <f>IF(【様式第６号】事業報告書兼チェックシート!I37="専用住宅",IF(【様式第６号】事業報告書兼チェックシート!Q108="",0,【様式第６号】事業報告書兼チェックシート!Q108),【様式第６号】事業報告書兼チェックシート!U108)</f>
        <v>0</v>
      </c>
      <c r="DW6" s="250">
        <f t="shared" ref="DW6" si="20">IF(AND(DV6&gt;=1,DE6&gt;=1),50,0)</f>
        <v>0</v>
      </c>
      <c r="DX6" s="250" t="str">
        <f>IF(DY6="","",IF(DY6&gt;=1,1,""))</f>
        <v/>
      </c>
      <c r="DY6" s="250">
        <f>IF(【様式第６号】事業報告書兼チェックシート!I37="専用住宅",IF(【様式第６号】事業報告書兼チェックシート!Q109="",0,【様式第６号】事業報告書兼チェックシート!Q109),【様式第６号】事業報告書兼チェックシート!U109)</f>
        <v>0</v>
      </c>
      <c r="DZ6" s="253"/>
      <c r="EA6" s="250">
        <f>IF(AND(DE6&gt;0,DY6&gt;=1),MIN(INT(DY6)*3,200),0)</f>
        <v>0</v>
      </c>
      <c r="EB6" s="251">
        <f>IF(OR(EA6&gt;0,DW6&gt;0),MIN(EA6+DW6,200),0)</f>
        <v>0</v>
      </c>
      <c r="EC6" s="251">
        <f>IF('要入力　登録決定状況入力シート'!D6="",0,MIN('要入力　登録決定状況入力シート'!D6/1000,EB6))</f>
        <v>0</v>
      </c>
      <c r="ED6" s="250" t="str">
        <f t="shared" ref="ED6" si="21">IF(OR(EE6=1,EF6=1),1,"")</f>
        <v/>
      </c>
      <c r="EE6" s="250">
        <f>IF(【様式第６号】事業報告書兼チェックシート!Y129="",0,IF(【様式第６号】事業報告書兼チェックシート!B131="","",1))</f>
        <v>0</v>
      </c>
      <c r="EF6" s="250">
        <f>IF(【様式第６号】事業報告書兼チェックシート!Y129="",0,IF(【様式第６号】事業報告書兼チェックシート!P131="","",1))</f>
        <v>0</v>
      </c>
      <c r="EG6" s="251" t="str">
        <f>IFERROR(【様式第６号】事業報告書兼チェックシート!Y129*10,"0")</f>
        <v>0</v>
      </c>
      <c r="EH6" s="251">
        <f>IF('要入力　登録決定状況入力シート'!D8="",0,MIN('要入力　登録決定状況入力シート'!D8/1000,EG6))</f>
        <v>0</v>
      </c>
      <c r="EI6" s="250" t="str">
        <f t="shared" ref="EI6" si="22">IF(OR(EJ6=1,EK6=1),1,"")</f>
        <v/>
      </c>
      <c r="EJ6" s="250" t="str">
        <f>IF(【様式第６号】事業報告書兼チェックシート!Y147="","",IF(【様式第６号】事業報告書兼チェックシート!B148="","",1))</f>
        <v/>
      </c>
      <c r="EK6" s="250" t="str">
        <f>IF(【様式第６号】事業報告書兼チェックシート!Y147="","",IF(【様式第６号】事業報告書兼チェックシート!B148="",1,""))</f>
        <v/>
      </c>
      <c r="EL6" s="251">
        <f t="shared" ref="EL6" si="23">IF(AND(DE6&gt;0,ED6=1,EI6=1),100,0)</f>
        <v>0</v>
      </c>
      <c r="EM6" s="251">
        <f>IF('要入力　登録決定状況入力シート'!D9="",0,MIN('要入力　登録決定状況入力シート'!D9/1000,EL6))</f>
        <v>0</v>
      </c>
      <c r="EN6" s="250" t="str">
        <f t="shared" ref="EN6" si="24">IF(EV6&gt;=4,1,"")</f>
        <v/>
      </c>
      <c r="EO6" s="250" t="str">
        <f>IF(【様式第６号】事業報告書兼チェックシート!F174="","",【様式第６号】事業報告書兼チェックシート!F174)</f>
        <v/>
      </c>
      <c r="EP6" s="250" t="str">
        <f>IF(【様式第６号】事業報告書兼チェックシート!F179="","",【様式第６号】事業報告書兼チェックシート!F179)</f>
        <v/>
      </c>
      <c r="EQ6" s="250" t="str">
        <f>IF(【様式第６号】事業報告書兼チェックシート!F186="","",【様式第６号】事業報告書兼チェックシート!F186)</f>
        <v/>
      </c>
      <c r="ER6" s="250" t="str">
        <f>IF(【様式第６号】事業報告書兼チェックシート!F194="","",【様式第６号】事業報告書兼チェックシート!F194)</f>
        <v/>
      </c>
      <c r="ES6" s="250" t="str">
        <f>IF(【様式第６号】事業報告書兼チェックシート!F202="","",【様式第６号】事業報告書兼チェックシート!F202)</f>
        <v/>
      </c>
      <c r="ET6" s="250" t="str">
        <f>IF(【様式第６号】事業報告書兼チェックシート!F212="","",【様式第６号】事業報告書兼チェックシート!F212)</f>
        <v/>
      </c>
      <c r="EU6" s="250" t="str">
        <f>IF(【様式第６号】事業報告書兼チェックシート!F219="","",【様式第６号】事業報告書兼チェックシート!F219)</f>
        <v/>
      </c>
      <c r="EV6" s="250">
        <f t="shared" ref="EV6" si="25">SUM(EO6:EU6)</f>
        <v>0</v>
      </c>
      <c r="EW6" s="251">
        <f t="shared" ref="EW6" si="26">IF(EV6&gt;=4,200,0)</f>
        <v>0</v>
      </c>
      <c r="EX6" s="251">
        <f>IF('要入力　登録決定状況入力シート'!D7="",0,MIN('要入力　登録決定状況入力シート'!D7/1000,EW6))</f>
        <v>0</v>
      </c>
      <c r="EY6" s="250" t="str">
        <f>IF(【様式第６号】事業報告書兼チェックシート!N195="","",【様式第６号】事業報告書兼チェックシート!N195)</f>
        <v>　</v>
      </c>
      <c r="EZ6" s="275" t="str">
        <f>IF(【様式第６号】事業報告書兼チェックシート!R188="","",【様式第６号】事業報告書兼チェックシート!R188)</f>
        <v>　</v>
      </c>
      <c r="FA6" s="275" t="str">
        <f>IF(【様式第６号】事業報告書兼チェックシート!R189="","",【様式第６号】事業報告書兼チェックシート!R189)</f>
        <v>　</v>
      </c>
      <c r="FB6" s="253"/>
      <c r="FC6" s="253"/>
      <c r="FD6" s="251">
        <f>IF(D6="新築",MIN(DF6+DK6+DT6+EC6+EH6+EM6+EX6,1000),0)</f>
        <v>0</v>
      </c>
      <c r="FE6" s="268" t="str">
        <f>IFERROR('要入力　登録決定状況入力シート'!D12/1000-FD6,"0")</f>
        <v>0</v>
      </c>
      <c r="FF6" s="253"/>
      <c r="FG6" s="258"/>
      <c r="FH6" s="258"/>
      <c r="FI6" s="253"/>
      <c r="FJ6" s="253"/>
      <c r="FK6" s="251"/>
      <c r="FL6" s="251"/>
      <c r="FM6" s="250"/>
      <c r="FN6" s="253"/>
      <c r="FO6" s="253"/>
      <c r="FP6" s="251"/>
      <c r="FQ6" s="251"/>
      <c r="FR6" s="250"/>
      <c r="FS6" s="253"/>
      <c r="FT6" s="253"/>
      <c r="FU6" s="253"/>
      <c r="FV6" s="251"/>
      <c r="FW6" s="251"/>
      <c r="FX6" s="250"/>
      <c r="FY6" s="253"/>
      <c r="FZ6" s="253"/>
      <c r="GA6" s="253"/>
      <c r="GB6" s="251"/>
      <c r="GC6" s="251"/>
      <c r="GD6" s="253"/>
      <c r="GE6" s="253"/>
      <c r="GF6" s="251"/>
      <c r="GG6" s="251"/>
      <c r="GH6" s="246"/>
      <c r="GI6" s="247"/>
      <c r="GJ6" s="247"/>
      <c r="GK6" s="247"/>
      <c r="GL6" s="257">
        <f>IFERROR(IF(D6="新築",'要入力　登録決定状況入力シート'!D12/1000,IF(D6="改修",BS6,0)),0)</f>
        <v>0</v>
      </c>
      <c r="GM6" s="257">
        <f t="shared" ref="GM6" si="27">IF(D6="新築",FD6,IF(D6="改修",GF6,0))</f>
        <v>0</v>
      </c>
      <c r="GN6" s="257">
        <f t="shared" ref="GN6" si="28">GL6-GM6</f>
        <v>0</v>
      </c>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c r="IN6" s="112"/>
      <c r="IO6" s="112"/>
      <c r="IP6" s="112"/>
      <c r="IQ6" s="112"/>
      <c r="IR6" s="112"/>
      <c r="IS6" s="112"/>
      <c r="IT6" s="112"/>
      <c r="IU6" s="112"/>
      <c r="IV6" s="112"/>
      <c r="IW6" s="112"/>
      <c r="IX6" s="112"/>
      <c r="IY6" s="112"/>
      <c r="IZ6" s="112"/>
      <c r="JA6" s="112"/>
      <c r="JB6" s="112"/>
      <c r="JC6" s="112"/>
      <c r="JD6" s="112"/>
      <c r="JE6" s="112"/>
      <c r="JF6" s="112"/>
      <c r="JG6" s="112"/>
      <c r="JH6" s="112"/>
      <c r="JI6" s="112"/>
      <c r="JJ6" s="112"/>
      <c r="JK6" s="112"/>
      <c r="JL6" s="112"/>
      <c r="JM6" s="112"/>
      <c r="JN6" s="112"/>
      <c r="JO6" s="112"/>
      <c r="JP6" s="112"/>
      <c r="JQ6" s="112"/>
      <c r="JR6" s="112"/>
      <c r="JS6" s="112"/>
      <c r="JT6" s="112"/>
      <c r="JU6" s="112"/>
      <c r="JV6" s="112"/>
      <c r="JW6" s="112"/>
      <c r="JX6" s="112"/>
      <c r="JY6" s="112"/>
      <c r="JZ6" s="112"/>
      <c r="KA6" s="112"/>
      <c r="KB6" s="112"/>
      <c r="KC6" s="112"/>
      <c r="KD6" s="112"/>
      <c r="KE6" s="112"/>
      <c r="KF6" s="112"/>
      <c r="KG6" s="112"/>
      <c r="KH6" s="112"/>
      <c r="KI6" s="112"/>
      <c r="KJ6" s="112"/>
      <c r="KK6" s="112"/>
      <c r="KL6" s="112"/>
      <c r="KM6" s="112"/>
      <c r="KN6" s="112"/>
      <c r="KO6" s="112"/>
      <c r="KP6" s="112"/>
      <c r="KQ6" s="112"/>
      <c r="KR6" s="112"/>
      <c r="KS6" s="112"/>
      <c r="KT6" s="112"/>
      <c r="KU6" s="112"/>
      <c r="KV6" s="112"/>
      <c r="KW6" s="112"/>
      <c r="KX6" s="112"/>
      <c r="KY6" s="112"/>
      <c r="KZ6" s="112"/>
      <c r="LA6" s="112"/>
      <c r="LB6" s="112"/>
      <c r="LC6" s="112"/>
      <c r="LD6" s="112"/>
      <c r="LE6" s="112"/>
      <c r="LF6" s="112"/>
      <c r="LG6" s="112"/>
      <c r="LH6" s="112"/>
      <c r="LI6" s="112"/>
      <c r="LJ6" s="112"/>
      <c r="LK6" s="112"/>
      <c r="LL6" s="112"/>
      <c r="LM6" s="112"/>
      <c r="LN6" s="112"/>
      <c r="LO6" s="112"/>
      <c r="LP6" s="112"/>
      <c r="LQ6" s="112"/>
      <c r="LR6" s="112"/>
      <c r="LS6" s="112"/>
      <c r="LT6" s="112"/>
      <c r="LU6" s="112"/>
      <c r="LV6" s="112"/>
      <c r="LW6" s="112"/>
      <c r="LX6" s="112"/>
      <c r="LY6" s="112"/>
      <c r="LZ6" s="112"/>
      <c r="MA6" s="112"/>
      <c r="MB6" s="112"/>
      <c r="MC6" s="112"/>
      <c r="MD6" s="112"/>
      <c r="ME6" s="112"/>
      <c r="MF6" s="112"/>
      <c r="MG6" s="112"/>
      <c r="MH6" s="112"/>
      <c r="MI6" s="112"/>
      <c r="MJ6" s="112"/>
      <c r="MK6" s="112"/>
      <c r="ML6" s="112"/>
      <c r="MM6" s="112"/>
      <c r="MN6" s="112"/>
      <c r="MO6" s="112"/>
      <c r="MP6" s="112"/>
      <c r="MQ6" s="112"/>
      <c r="MR6" s="112"/>
      <c r="MS6" s="112"/>
      <c r="MT6" s="112"/>
      <c r="MU6" s="112"/>
      <c r="MV6" s="112"/>
      <c r="MW6" s="112"/>
      <c r="MX6" s="112"/>
      <c r="MY6" s="112"/>
      <c r="MZ6" s="112"/>
      <c r="NA6" s="112"/>
      <c r="NB6" s="112"/>
      <c r="NC6" s="112"/>
      <c r="ND6" s="112"/>
      <c r="NE6" s="112"/>
      <c r="NF6" s="112"/>
      <c r="NG6" s="112"/>
      <c r="NH6" s="112"/>
      <c r="NI6" s="112"/>
      <c r="NJ6" s="112"/>
      <c r="NK6" s="112"/>
      <c r="NL6" s="112"/>
      <c r="NM6" s="112"/>
      <c r="NN6" s="112"/>
      <c r="NO6" s="112"/>
      <c r="NP6" s="112"/>
      <c r="NQ6" s="112"/>
      <c r="NR6" s="112"/>
      <c r="NS6" s="112"/>
      <c r="NT6" s="112"/>
      <c r="NU6" s="112"/>
      <c r="NV6" s="112"/>
      <c r="NW6" s="112"/>
      <c r="NX6" s="112"/>
      <c r="NY6" s="112"/>
      <c r="NZ6" s="112"/>
      <c r="OA6" s="112"/>
      <c r="OB6" s="112"/>
      <c r="OC6" s="112"/>
      <c r="OD6" s="112"/>
      <c r="OE6" s="112"/>
      <c r="OF6" s="112"/>
      <c r="OG6" s="112"/>
      <c r="OH6" s="112"/>
      <c r="OI6" s="112"/>
      <c r="OJ6" s="112"/>
      <c r="OK6" s="112"/>
      <c r="OL6" s="112"/>
      <c r="OM6" s="112"/>
      <c r="ON6" s="112"/>
      <c r="OO6" s="112"/>
      <c r="OP6" s="112"/>
      <c r="OQ6" s="112"/>
      <c r="OR6" s="112"/>
      <c r="OS6" s="112"/>
      <c r="OT6" s="112"/>
      <c r="OU6" s="112"/>
      <c r="OV6" s="112"/>
      <c r="OW6" s="112"/>
      <c r="OX6" s="112"/>
      <c r="OY6" s="112"/>
      <c r="OZ6" s="112"/>
      <c r="PA6" s="112"/>
      <c r="PB6" s="112"/>
      <c r="PC6" s="112"/>
      <c r="PD6" s="112"/>
      <c r="PE6" s="112"/>
      <c r="PF6" s="112"/>
      <c r="PG6" s="112"/>
      <c r="PH6" s="112"/>
      <c r="PI6" s="112"/>
      <c r="PJ6" s="112"/>
      <c r="PK6" s="112"/>
      <c r="PL6" s="112"/>
      <c r="PM6" s="112"/>
      <c r="PN6" s="112"/>
      <c r="PO6" s="112"/>
      <c r="PP6" s="112"/>
      <c r="PQ6" s="112"/>
      <c r="PR6" s="112"/>
      <c r="PS6" s="112"/>
      <c r="PT6" s="112"/>
      <c r="PU6" s="112"/>
      <c r="PV6" s="112"/>
      <c r="PW6" s="112"/>
      <c r="PX6" s="112"/>
      <c r="PY6" s="112"/>
      <c r="PZ6" s="112"/>
      <c r="QA6" s="112"/>
      <c r="QB6" s="112"/>
      <c r="QC6" s="112"/>
      <c r="QD6" s="112"/>
      <c r="QE6" s="112"/>
      <c r="QF6" s="112"/>
      <c r="QG6" s="112"/>
      <c r="QH6" s="112"/>
      <c r="QI6" s="112"/>
      <c r="QJ6" s="112"/>
      <c r="QK6" s="112"/>
      <c r="QL6" s="112"/>
      <c r="QM6" s="112"/>
      <c r="QN6" s="112"/>
      <c r="QO6" s="112"/>
      <c r="QP6" s="112"/>
      <c r="QQ6" s="112"/>
      <c r="QR6" s="112"/>
      <c r="QS6" s="112"/>
      <c r="QT6" s="112"/>
      <c r="QU6" s="112"/>
      <c r="QV6" s="112"/>
      <c r="QW6" s="112"/>
      <c r="QX6" s="112"/>
      <c r="QY6" s="112"/>
      <c r="QZ6" s="112"/>
      <c r="RA6" s="112"/>
      <c r="RB6" s="112"/>
      <c r="RC6" s="112"/>
      <c r="RD6" s="112"/>
      <c r="RE6" s="112"/>
      <c r="RF6" s="112"/>
      <c r="RG6" s="112"/>
      <c r="RH6" s="112"/>
      <c r="RI6" s="112"/>
      <c r="RJ6" s="112"/>
      <c r="RK6" s="112"/>
      <c r="RL6" s="112"/>
      <c r="RM6" s="112"/>
      <c r="RN6" s="112"/>
      <c r="RO6" s="112"/>
      <c r="RP6" s="112"/>
      <c r="RQ6" s="112"/>
      <c r="RR6" s="112"/>
      <c r="RS6" s="112"/>
      <c r="RT6" s="112"/>
      <c r="RU6" s="112"/>
      <c r="RV6" s="112"/>
      <c r="RW6" s="112"/>
      <c r="RX6" s="112"/>
      <c r="RY6" s="112"/>
      <c r="RZ6" s="112"/>
      <c r="SA6" s="112"/>
      <c r="SB6" s="112"/>
      <c r="SC6" s="112"/>
      <c r="SD6" s="112"/>
      <c r="SE6" s="112"/>
      <c r="SF6" s="112"/>
      <c r="SG6" s="112"/>
      <c r="SH6" s="112"/>
      <c r="SI6" s="112"/>
      <c r="SJ6" s="112"/>
      <c r="SK6" s="112"/>
      <c r="SL6" s="112"/>
      <c r="SM6" s="112"/>
      <c r="SN6" s="112"/>
      <c r="SO6" s="112"/>
      <c r="SP6" s="112"/>
      <c r="SQ6" s="112"/>
      <c r="SR6" s="112"/>
      <c r="SS6" s="112"/>
      <c r="ST6" s="112"/>
      <c r="SU6" s="112"/>
      <c r="SV6" s="112"/>
      <c r="SW6" s="112"/>
      <c r="SX6" s="112"/>
      <c r="SY6" s="112"/>
      <c r="SZ6" s="112"/>
      <c r="TA6" s="112"/>
      <c r="TB6" s="112"/>
      <c r="TC6" s="112"/>
      <c r="TD6" s="112"/>
      <c r="TE6" s="112"/>
      <c r="TF6" s="112"/>
      <c r="TG6" s="112"/>
      <c r="TH6" s="112"/>
      <c r="TI6" s="112"/>
      <c r="TJ6" s="112"/>
      <c r="TK6" s="112"/>
      <c r="TL6" s="112"/>
      <c r="TM6" s="112"/>
      <c r="TN6" s="112"/>
      <c r="TO6" s="112"/>
      <c r="TP6" s="112"/>
      <c r="TQ6" s="112"/>
      <c r="TR6" s="112"/>
      <c r="TS6" s="112"/>
      <c r="TT6" s="112"/>
      <c r="TU6" s="112"/>
      <c r="TV6" s="112"/>
      <c r="TW6" s="112"/>
      <c r="TX6" s="112"/>
      <c r="TY6" s="112"/>
      <c r="TZ6" s="112"/>
      <c r="UA6" s="112"/>
      <c r="UB6" s="112"/>
      <c r="UC6" s="112"/>
      <c r="UD6" s="112"/>
      <c r="UE6" s="112"/>
      <c r="UF6" s="112"/>
      <c r="UG6" s="112"/>
      <c r="UH6" s="112"/>
      <c r="UI6" s="112"/>
      <c r="UJ6" s="112"/>
      <c r="UK6" s="112"/>
      <c r="UL6" s="112"/>
      <c r="UM6" s="112"/>
      <c r="UN6" s="112"/>
      <c r="UO6" s="112"/>
      <c r="UP6" s="112"/>
      <c r="UQ6" s="112"/>
      <c r="UR6" s="112"/>
      <c r="US6" s="112"/>
      <c r="UT6" s="112"/>
      <c r="UU6" s="112"/>
      <c r="UV6" s="112"/>
      <c r="UW6" s="112"/>
      <c r="UX6" s="112"/>
      <c r="UY6" s="112"/>
      <c r="UZ6" s="112"/>
      <c r="VA6" s="112"/>
      <c r="VB6" s="112"/>
      <c r="VC6" s="112"/>
      <c r="VD6" s="112"/>
      <c r="VE6" s="112"/>
      <c r="VF6" s="112"/>
      <c r="VG6" s="112"/>
      <c r="VH6" s="112"/>
      <c r="VI6" s="112"/>
      <c r="VJ6" s="112"/>
      <c r="VK6" s="112"/>
      <c r="VL6" s="112"/>
      <c r="VM6" s="112"/>
      <c r="VN6" s="112"/>
      <c r="VO6" s="112"/>
      <c r="VP6" s="112"/>
      <c r="VQ6" s="112"/>
      <c r="VR6" s="112"/>
      <c r="VS6" s="112"/>
      <c r="VT6" s="112"/>
      <c r="VU6" s="112"/>
      <c r="VV6" s="112"/>
      <c r="VW6" s="112"/>
      <c r="VX6" s="112"/>
      <c r="VY6" s="112"/>
      <c r="VZ6" s="112"/>
      <c r="WA6" s="112"/>
      <c r="WB6" s="112"/>
      <c r="WC6" s="112"/>
      <c r="WD6" s="112"/>
      <c r="WE6" s="112"/>
      <c r="WF6" s="112"/>
      <c r="WG6" s="112"/>
      <c r="WH6" s="112"/>
      <c r="WI6" s="112"/>
      <c r="WJ6" s="112"/>
      <c r="WK6" s="112"/>
      <c r="WL6" s="112"/>
      <c r="WM6" s="112"/>
      <c r="WN6" s="112"/>
      <c r="WO6" s="112"/>
      <c r="WP6" s="112"/>
      <c r="WQ6" s="112"/>
      <c r="WR6" s="112"/>
      <c r="WS6" s="112"/>
      <c r="WT6" s="112"/>
      <c r="WU6" s="112"/>
      <c r="WV6" s="112"/>
      <c r="WW6" s="112"/>
      <c r="WX6" s="112"/>
      <c r="WY6" s="112"/>
      <c r="WZ6" s="112"/>
      <c r="XA6" s="112"/>
      <c r="XB6" s="112"/>
      <c r="XC6" s="112"/>
      <c r="XD6" s="112"/>
      <c r="XE6" s="112"/>
      <c r="XF6" s="112"/>
      <c r="XG6" s="112"/>
      <c r="XH6" s="112"/>
      <c r="XI6" s="112"/>
      <c r="XJ6" s="112"/>
      <c r="XK6" s="112"/>
      <c r="XL6" s="112"/>
      <c r="XM6" s="112"/>
      <c r="XN6" s="112"/>
      <c r="XO6" s="112"/>
      <c r="XP6" s="112"/>
      <c r="XQ6" s="112"/>
      <c r="XR6" s="112"/>
      <c r="XS6" s="112"/>
      <c r="XT6" s="112"/>
      <c r="XU6" s="112"/>
      <c r="XV6" s="112"/>
      <c r="XW6" s="112"/>
      <c r="XX6" s="112"/>
      <c r="XY6" s="112"/>
      <c r="XZ6" s="112"/>
      <c r="YA6" s="112"/>
      <c r="YB6" s="112"/>
      <c r="YC6" s="112"/>
      <c r="YD6" s="112"/>
      <c r="YE6" s="112"/>
      <c r="YF6" s="112"/>
      <c r="YG6" s="112"/>
      <c r="YH6" s="112"/>
      <c r="YI6" s="112"/>
      <c r="YJ6" s="112"/>
      <c r="YK6" s="112"/>
      <c r="YL6" s="112"/>
      <c r="YM6" s="112"/>
      <c r="YN6" s="112"/>
      <c r="YO6" s="112"/>
      <c r="YP6" s="112"/>
      <c r="YQ6" s="112"/>
      <c r="YR6" s="112"/>
      <c r="YS6" s="112"/>
      <c r="YT6" s="112"/>
      <c r="YU6" s="112"/>
      <c r="YV6" s="112"/>
      <c r="YW6" s="112"/>
      <c r="YX6" s="112"/>
      <c r="YY6" s="112"/>
      <c r="YZ6" s="112"/>
      <c r="ZA6" s="112"/>
      <c r="ZB6" s="112"/>
      <c r="ZC6" s="112"/>
      <c r="ZD6" s="112"/>
      <c r="ZE6" s="112"/>
      <c r="ZF6" s="112"/>
      <c r="ZG6" s="112"/>
      <c r="ZH6" s="112"/>
      <c r="ZI6" s="112"/>
      <c r="ZJ6" s="112"/>
      <c r="ZK6" s="112"/>
      <c r="ZL6" s="112"/>
      <c r="ZM6" s="112"/>
      <c r="ZN6" s="112"/>
      <c r="ZO6" s="112"/>
      <c r="ZP6" s="112"/>
      <c r="ZQ6" s="112"/>
      <c r="ZR6" s="112"/>
      <c r="ZS6" s="112"/>
      <c r="ZT6" s="112"/>
      <c r="ZU6" s="112"/>
      <c r="ZV6" s="112"/>
      <c r="ZW6" s="112"/>
      <c r="ZX6" s="112"/>
      <c r="ZY6" s="112"/>
      <c r="ZZ6" s="112"/>
      <c r="AAA6" s="112"/>
      <c r="AAB6" s="112"/>
      <c r="AAC6" s="112"/>
      <c r="AAD6" s="112"/>
      <c r="AAE6" s="112"/>
      <c r="AAF6" s="112"/>
      <c r="AAG6" s="112"/>
      <c r="AAH6" s="112"/>
      <c r="AAI6" s="112"/>
      <c r="AAJ6" s="112"/>
      <c r="AAK6" s="112"/>
      <c r="AAL6" s="112"/>
      <c r="AAM6" s="112"/>
      <c r="AAN6" s="112"/>
      <c r="AAO6" s="112"/>
      <c r="AAP6" s="112"/>
      <c r="AAQ6" s="112"/>
      <c r="AAR6" s="112"/>
      <c r="AAS6" s="112"/>
      <c r="AAT6" s="112"/>
      <c r="AAU6" s="112"/>
      <c r="AAV6" s="112"/>
      <c r="AAW6" s="112"/>
      <c r="AAX6" s="112"/>
      <c r="AAY6" s="112"/>
      <c r="AAZ6" s="112"/>
      <c r="ABA6" s="112"/>
      <c r="ABB6" s="112"/>
      <c r="ABC6" s="112"/>
      <c r="ABD6" s="112"/>
      <c r="ABE6" s="112"/>
      <c r="ABF6" s="112"/>
      <c r="ABG6" s="112"/>
      <c r="ABH6" s="112"/>
      <c r="ABI6" s="112"/>
      <c r="ABJ6" s="112"/>
      <c r="ABK6" s="112"/>
      <c r="ABL6" s="112"/>
      <c r="ABM6" s="112"/>
      <c r="ABN6" s="112"/>
      <c r="ABO6" s="112"/>
      <c r="ABP6" s="112"/>
      <c r="ABQ6" s="112"/>
      <c r="ABR6" s="112"/>
      <c r="ABS6" s="112"/>
      <c r="ABT6" s="112"/>
      <c r="ABU6" s="112"/>
      <c r="ABV6" s="112"/>
      <c r="ABW6" s="112"/>
      <c r="ABX6" s="112"/>
      <c r="ABY6" s="112"/>
      <c r="ABZ6" s="112"/>
      <c r="ACA6" s="112"/>
      <c r="ACB6" s="112"/>
      <c r="ACC6" s="112"/>
      <c r="ACD6" s="112"/>
      <c r="ACE6" s="112"/>
      <c r="ACF6" s="112"/>
      <c r="ACG6" s="112"/>
      <c r="ACH6" s="112"/>
      <c r="ACI6" s="112"/>
      <c r="ACJ6" s="112"/>
      <c r="ACK6" s="112"/>
      <c r="ACL6" s="112"/>
      <c r="ACM6" s="112"/>
      <c r="ACN6" s="112"/>
      <c r="ACO6" s="112"/>
      <c r="ACP6" s="112"/>
      <c r="ACQ6" s="112"/>
      <c r="ACR6" s="112"/>
      <c r="ACS6" s="112"/>
      <c r="ACT6" s="112"/>
      <c r="ACU6" s="112"/>
      <c r="ACV6" s="112"/>
      <c r="ACW6" s="112"/>
      <c r="ACX6" s="112"/>
      <c r="ACY6" s="112"/>
      <c r="ACZ6" s="112"/>
      <c r="ADA6" s="112"/>
      <c r="ADB6" s="112"/>
      <c r="ADC6" s="112"/>
      <c r="ADD6" s="112"/>
      <c r="ADE6" s="112"/>
      <c r="ADF6" s="112"/>
      <c r="ADG6" s="112"/>
      <c r="ADH6" s="112"/>
      <c r="ADI6" s="112"/>
      <c r="ADJ6" s="112"/>
      <c r="ADK6" s="112"/>
      <c r="ADL6" s="112"/>
      <c r="ADM6" s="112"/>
      <c r="ADN6" s="112"/>
      <c r="ADO6" s="112"/>
      <c r="ADP6" s="112"/>
      <c r="ADQ6" s="112"/>
      <c r="ADR6" s="112"/>
      <c r="ADS6" s="112"/>
      <c r="ADT6" s="112"/>
      <c r="ADU6" s="112"/>
      <c r="ADV6" s="112"/>
      <c r="ADW6" s="112"/>
      <c r="ADX6" s="112"/>
      <c r="ADY6" s="112"/>
      <c r="ADZ6" s="112"/>
      <c r="AEA6" s="112"/>
      <c r="AEB6" s="112"/>
      <c r="AEC6" s="112"/>
      <c r="AED6" s="112"/>
      <c r="AEE6" s="112"/>
      <c r="AEF6" s="112"/>
      <c r="AEG6" s="112"/>
      <c r="AEH6" s="112"/>
      <c r="AEI6" s="112"/>
      <c r="AEJ6" s="112"/>
      <c r="AEK6" s="112"/>
      <c r="AEL6" s="112"/>
      <c r="AEM6" s="112"/>
      <c r="AEN6" s="112"/>
      <c r="AEO6" s="112"/>
      <c r="AEP6" s="112"/>
      <c r="AEQ6" s="112"/>
      <c r="AER6" s="112"/>
      <c r="AES6" s="112"/>
      <c r="AET6" s="112"/>
      <c r="AEU6" s="112"/>
      <c r="AEV6" s="112"/>
      <c r="AEW6" s="112"/>
      <c r="AEX6" s="112"/>
      <c r="AEY6" s="112"/>
      <c r="AEZ6" s="112"/>
      <c r="AFA6" s="112"/>
      <c r="AFB6" s="112"/>
      <c r="AFC6" s="112"/>
      <c r="AFD6" s="112"/>
      <c r="AFE6" s="112"/>
      <c r="AFF6" s="112"/>
      <c r="AFG6" s="112"/>
      <c r="AFH6" s="112"/>
      <c r="AFI6" s="112"/>
      <c r="AFJ6" s="112"/>
      <c r="AFK6" s="112"/>
      <c r="AFL6" s="112"/>
      <c r="AFM6" s="112"/>
      <c r="AFN6" s="112"/>
      <c r="AFO6" s="112"/>
      <c r="AFP6" s="112"/>
      <c r="AFQ6" s="112"/>
      <c r="AFR6" s="112"/>
      <c r="AFS6" s="112"/>
      <c r="AFT6" s="112"/>
      <c r="AFU6" s="112"/>
      <c r="AFV6" s="112"/>
      <c r="AFW6" s="112"/>
      <c r="AFX6" s="112"/>
      <c r="AFY6" s="112"/>
      <c r="AFZ6" s="112"/>
      <c r="AGA6" s="112"/>
      <c r="AGB6" s="112"/>
      <c r="AGC6" s="112"/>
      <c r="AGD6" s="112"/>
      <c r="AGE6" s="112"/>
      <c r="AGF6" s="112"/>
      <c r="AGG6" s="112"/>
      <c r="AGH6" s="112"/>
      <c r="AGI6" s="112"/>
      <c r="AGJ6" s="112"/>
      <c r="AGK6" s="112"/>
      <c r="AGL6" s="112"/>
      <c r="AGM6" s="112"/>
      <c r="AGN6" s="112"/>
      <c r="AGO6" s="112"/>
      <c r="AGP6" s="112"/>
    </row>
    <row r="7" spans="2:874" ht="30" customHeight="1" outlineLevel="1" x14ac:dyDescent="0.2">
      <c r="K7" s="112" t="s">
        <v>403</v>
      </c>
      <c r="DB7" s="267" t="s">
        <v>451</v>
      </c>
    </row>
    <row r="8" spans="2:874" s="259" customFormat="1" ht="30" customHeight="1" x14ac:dyDescent="0.2">
      <c r="B8" s="262">
        <f>SUBTOTAL(3,B6:B6)</f>
        <v>1</v>
      </c>
      <c r="C8" s="263" t="s">
        <v>404</v>
      </c>
      <c r="D8" s="264">
        <f>SUBTOTAL(3,D6:D6)</f>
        <v>1</v>
      </c>
      <c r="E8" s="264">
        <f>SUBTOTAL(3,E6:E6)</f>
        <v>1</v>
      </c>
      <c r="G8" s="264">
        <f>SUBTOTAL(3,G6:G6)</f>
        <v>1</v>
      </c>
      <c r="H8" s="265"/>
      <c r="J8" s="266"/>
      <c r="K8" s="262">
        <f>SUBTOTAL(3,K6:K6)</f>
        <v>1</v>
      </c>
      <c r="L8" s="266"/>
      <c r="M8" s="266"/>
      <c r="O8" s="262">
        <f t="shared" ref="O8:AM8" si="29">SUBTOTAL(9,O6:O6)</f>
        <v>0</v>
      </c>
      <c r="P8" s="262">
        <f t="shared" si="29"/>
        <v>0</v>
      </c>
      <c r="Q8" s="262">
        <f t="shared" si="29"/>
        <v>0</v>
      </c>
      <c r="R8" s="262">
        <f t="shared" si="29"/>
        <v>0</v>
      </c>
      <c r="S8" s="262">
        <f t="shared" si="29"/>
        <v>0</v>
      </c>
      <c r="T8" s="262">
        <f t="shared" si="29"/>
        <v>0</v>
      </c>
      <c r="U8" s="262">
        <f t="shared" si="29"/>
        <v>0</v>
      </c>
      <c r="V8" s="262">
        <f t="shared" si="29"/>
        <v>0</v>
      </c>
      <c r="W8" s="262">
        <f t="shared" si="29"/>
        <v>0</v>
      </c>
      <c r="X8" s="262">
        <f t="shared" si="29"/>
        <v>0</v>
      </c>
      <c r="Y8" s="262">
        <f t="shared" si="29"/>
        <v>0</v>
      </c>
      <c r="Z8" s="262">
        <f t="shared" si="29"/>
        <v>0</v>
      </c>
      <c r="AA8" s="262">
        <f t="shared" si="29"/>
        <v>0</v>
      </c>
      <c r="AB8" s="262">
        <f t="shared" si="29"/>
        <v>0</v>
      </c>
      <c r="AC8" s="262">
        <f t="shared" si="29"/>
        <v>0</v>
      </c>
      <c r="AD8" s="262">
        <f t="shared" si="29"/>
        <v>0</v>
      </c>
      <c r="AE8" s="262">
        <f t="shared" si="29"/>
        <v>0</v>
      </c>
      <c r="AF8" s="262">
        <f t="shared" si="29"/>
        <v>0</v>
      </c>
      <c r="AG8" s="262">
        <f t="shared" si="29"/>
        <v>0</v>
      </c>
      <c r="AH8" s="262">
        <f t="shared" si="29"/>
        <v>0</v>
      </c>
      <c r="AI8" s="262">
        <f t="shared" si="29"/>
        <v>0</v>
      </c>
      <c r="AJ8" s="262">
        <f t="shared" si="29"/>
        <v>0</v>
      </c>
      <c r="AK8" s="262">
        <f t="shared" si="29"/>
        <v>0</v>
      </c>
      <c r="AL8" s="262">
        <f t="shared" si="29"/>
        <v>0</v>
      </c>
      <c r="AM8" s="262">
        <f t="shared" si="29"/>
        <v>0</v>
      </c>
      <c r="AN8" s="262">
        <f t="shared" ref="AN8:AT8" si="30">SUBTOTAL(3,AN6:AN6)</f>
        <v>1</v>
      </c>
      <c r="AO8" s="262">
        <f t="shared" si="30"/>
        <v>1</v>
      </c>
      <c r="AP8" s="262">
        <f t="shared" si="30"/>
        <v>1</v>
      </c>
      <c r="AQ8" s="262">
        <f t="shared" si="30"/>
        <v>1</v>
      </c>
      <c r="AR8" s="262">
        <f t="shared" si="30"/>
        <v>1</v>
      </c>
      <c r="AS8" s="262">
        <f t="shared" si="30"/>
        <v>1</v>
      </c>
      <c r="AT8" s="262">
        <f t="shared" si="30"/>
        <v>1</v>
      </c>
      <c r="AU8" s="262">
        <f>SUBTOTAL(9,AU6:AU6)</f>
        <v>0</v>
      </c>
      <c r="AV8" s="262">
        <f>SUBTOTAL(9,AV6:AV6)</f>
        <v>0</v>
      </c>
      <c r="AW8" s="262">
        <f>SUBTOTAL(3,AW6:AW6)</f>
        <v>0</v>
      </c>
      <c r="AX8" s="262">
        <f>SUBTOTAL(3,AX6:AX6)</f>
        <v>0</v>
      </c>
      <c r="AY8" s="262">
        <f t="shared" ref="AY8:BM8" si="31">SUBTOTAL(9,AY6:AY6)</f>
        <v>0</v>
      </c>
      <c r="AZ8" s="262">
        <f t="shared" si="31"/>
        <v>0</v>
      </c>
      <c r="BA8" s="262">
        <f t="shared" si="31"/>
        <v>0</v>
      </c>
      <c r="BB8" s="262">
        <f t="shared" si="31"/>
        <v>0</v>
      </c>
      <c r="BC8" s="262">
        <f t="shared" si="31"/>
        <v>0</v>
      </c>
      <c r="BD8" s="262">
        <f t="shared" si="31"/>
        <v>0</v>
      </c>
      <c r="BE8" s="262">
        <f t="shared" si="31"/>
        <v>0</v>
      </c>
      <c r="BF8" s="262">
        <f t="shared" si="31"/>
        <v>0</v>
      </c>
      <c r="BG8" s="262" t="e">
        <f t="shared" si="31"/>
        <v>#REF!</v>
      </c>
      <c r="BH8" s="262">
        <f t="shared" si="31"/>
        <v>0</v>
      </c>
      <c r="BI8" s="262">
        <f t="shared" si="31"/>
        <v>0</v>
      </c>
      <c r="BJ8" s="262">
        <f t="shared" si="31"/>
        <v>0</v>
      </c>
      <c r="BK8" s="262">
        <f t="shared" si="31"/>
        <v>0</v>
      </c>
      <c r="BL8" s="262">
        <f t="shared" si="31"/>
        <v>0</v>
      </c>
      <c r="BM8" s="262">
        <f t="shared" si="31"/>
        <v>0</v>
      </c>
      <c r="BN8" s="262">
        <f>SUBTOTAL(3,BN6:BN6)</f>
        <v>0</v>
      </c>
      <c r="BO8" s="262">
        <f>SUBTOTAL(3,BO6:BO6)</f>
        <v>0</v>
      </c>
      <c r="BP8" s="262">
        <f>SUBTOTAL(3,BP6:BP6)</f>
        <v>0</v>
      </c>
      <c r="BQ8" s="262">
        <f>SUBTOTAL(9,BQ6:BQ6)</f>
        <v>0</v>
      </c>
      <c r="BR8" s="262">
        <f>SUBTOTAL(3,BR6:BR6)</f>
        <v>0</v>
      </c>
      <c r="BS8" s="262">
        <f>SUBTOTAL(9,BS6:BS6)</f>
        <v>0</v>
      </c>
      <c r="BT8" s="265"/>
      <c r="BU8" s="265"/>
      <c r="BV8" s="265"/>
      <c r="BW8" s="265"/>
      <c r="BX8" s="265"/>
      <c r="BY8" s="265"/>
      <c r="BZ8" s="265"/>
      <c r="CA8" s="265"/>
      <c r="CB8" s="265"/>
      <c r="CC8" s="265"/>
      <c r="CD8" s="265"/>
      <c r="CE8" s="265"/>
      <c r="CF8" s="265"/>
      <c r="CG8" s="262">
        <f>SUBTOTAL(9,CG6:CG6)</f>
        <v>0</v>
      </c>
      <c r="CH8" s="262">
        <f>SUBTOTAL(3,CH6:CH6)</f>
        <v>1</v>
      </c>
      <c r="CJ8" s="264">
        <f>SUBTOTAL(3,CJ6:CJ6)</f>
        <v>0</v>
      </c>
      <c r="CK8" s="262">
        <f>SUBTOTAL(9,CK6:CK6)</f>
        <v>0</v>
      </c>
      <c r="CL8" s="262">
        <f>SUBTOTAL(9,CL6:CL6)</f>
        <v>0</v>
      </c>
      <c r="CM8" s="266"/>
      <c r="CN8" s="265"/>
      <c r="CQ8" s="265"/>
      <c r="CR8" s="265"/>
      <c r="CU8" s="262">
        <f>SUBTOTAL(3,CU6:CU6)</f>
        <v>0</v>
      </c>
      <c r="DA8" s="264">
        <f>SUBTOTAL(3,DA6:DA6)</f>
        <v>0</v>
      </c>
      <c r="DB8" s="262">
        <f>SUBTOTAL(9,DB6:DB6)</f>
        <v>0</v>
      </c>
      <c r="DC8" s="262">
        <f>SUBTOTAL(9,DC6:DC6)</f>
        <v>0</v>
      </c>
      <c r="DD8" s="262">
        <f>SUBTOTAL(3,DD6:DD6)</f>
        <v>0</v>
      </c>
      <c r="DE8" s="262">
        <f>SUBTOTAL(9,DE6:DE6)</f>
        <v>0</v>
      </c>
      <c r="DF8" s="262">
        <f>SUBTOTAL(9,DF6:DF6)</f>
        <v>0</v>
      </c>
      <c r="DG8" s="262">
        <f>SUBTOTAL(9,DG6:DG6)</f>
        <v>0</v>
      </c>
      <c r="DH8" s="262">
        <f>SUBTOTAL(9,DH6:DH6)</f>
        <v>0</v>
      </c>
      <c r="DI8" s="262">
        <f>SUBTOTAL(3,DI6:DI6)</f>
        <v>0</v>
      </c>
      <c r="DJ8" s="262">
        <f>SUBTOTAL(9,DJ6:DJ6)</f>
        <v>0</v>
      </c>
      <c r="DK8" s="262">
        <f>SUBTOTAL(9,DK6:DK6)</f>
        <v>0</v>
      </c>
      <c r="DL8" s="262">
        <f>SUBTOTAL(9,DL6:DL6)</f>
        <v>0</v>
      </c>
      <c r="DM8" s="262">
        <f>SUBTOTAL(9,DM6:DM6)</f>
        <v>0</v>
      </c>
      <c r="DN8" s="262"/>
      <c r="DO8" s="262"/>
      <c r="DP8" s="262"/>
      <c r="DQ8" s="262"/>
      <c r="DR8" s="262">
        <f>SUBTOTAL(3,DR6:DR6)</f>
        <v>0</v>
      </c>
      <c r="DS8" s="262">
        <f t="shared" ref="DS8:DY8" si="32">SUBTOTAL(9,DS6:DS6)</f>
        <v>0</v>
      </c>
      <c r="DT8" s="262">
        <f t="shared" si="32"/>
        <v>0</v>
      </c>
      <c r="DU8" s="262">
        <f t="shared" si="32"/>
        <v>0</v>
      </c>
      <c r="DV8" s="262">
        <f t="shared" si="32"/>
        <v>0</v>
      </c>
      <c r="DW8" s="262">
        <f t="shared" si="32"/>
        <v>0</v>
      </c>
      <c r="DX8" s="262">
        <f t="shared" si="32"/>
        <v>0</v>
      </c>
      <c r="DY8" s="262">
        <f t="shared" si="32"/>
        <v>0</v>
      </c>
      <c r="DZ8" s="262">
        <f>SUBTOTAL(3,DZ6:DZ6)</f>
        <v>0</v>
      </c>
      <c r="EA8" s="262">
        <f t="shared" ref="EA8:EN8" si="33">SUBTOTAL(9,EA6:EA6)</f>
        <v>0</v>
      </c>
      <c r="EB8" s="262">
        <f t="shared" si="33"/>
        <v>0</v>
      </c>
      <c r="EC8" s="262">
        <f t="shared" si="33"/>
        <v>0</v>
      </c>
      <c r="ED8" s="262">
        <f t="shared" si="33"/>
        <v>0</v>
      </c>
      <c r="EE8" s="262">
        <f t="shared" si="33"/>
        <v>0</v>
      </c>
      <c r="EF8" s="262">
        <f t="shared" si="33"/>
        <v>0</v>
      </c>
      <c r="EG8" s="262">
        <f t="shared" si="33"/>
        <v>0</v>
      </c>
      <c r="EH8" s="262">
        <f t="shared" si="33"/>
        <v>0</v>
      </c>
      <c r="EI8" s="262">
        <f t="shared" si="33"/>
        <v>0</v>
      </c>
      <c r="EJ8" s="262">
        <f t="shared" si="33"/>
        <v>0</v>
      </c>
      <c r="EK8" s="262">
        <f t="shared" si="33"/>
        <v>0</v>
      </c>
      <c r="EL8" s="262">
        <f t="shared" si="33"/>
        <v>0</v>
      </c>
      <c r="EM8" s="262">
        <f t="shared" si="33"/>
        <v>0</v>
      </c>
      <c r="EN8" s="262">
        <f t="shared" si="33"/>
        <v>0</v>
      </c>
      <c r="EO8" s="262">
        <f t="shared" ref="EO8:EU8" si="34">SUBTOTAL(3,EO6:EO6)</f>
        <v>1</v>
      </c>
      <c r="EP8" s="262">
        <f t="shared" si="34"/>
        <v>1</v>
      </c>
      <c r="EQ8" s="262">
        <f t="shared" si="34"/>
        <v>1</v>
      </c>
      <c r="ER8" s="262">
        <f t="shared" si="34"/>
        <v>1</v>
      </c>
      <c r="ES8" s="262">
        <f t="shared" si="34"/>
        <v>1</v>
      </c>
      <c r="ET8" s="262">
        <f t="shared" si="34"/>
        <v>1</v>
      </c>
      <c r="EU8" s="262">
        <f t="shared" si="34"/>
        <v>1</v>
      </c>
      <c r="EV8" s="262">
        <f>SUBTOTAL(9,EV6:EV6)</f>
        <v>0</v>
      </c>
      <c r="EW8" s="262">
        <f>SUBTOTAL(9,EW6:EW6)</f>
        <v>0</v>
      </c>
      <c r="EX8" s="262">
        <f>SUBTOTAL(9,EX6:EX6)</f>
        <v>0</v>
      </c>
      <c r="EY8" s="262">
        <f>SUBTOTAL(3,EY6:EY6)</f>
        <v>1</v>
      </c>
      <c r="EZ8" s="262">
        <f>SUBTOTAL(3,EZ6:EZ6)</f>
        <v>1</v>
      </c>
      <c r="FA8" s="262">
        <f>SUBTOTAL(3,FA6:FA6)</f>
        <v>1</v>
      </c>
      <c r="FB8" s="262">
        <f>SUBTOTAL(3,FB6:FB6)</f>
        <v>0</v>
      </c>
      <c r="FC8" s="262">
        <f>SUBTOTAL(3,FC6:FC6)</f>
        <v>0</v>
      </c>
      <c r="FD8" s="262">
        <f>SUBTOTAL(9,FD6:FD6)</f>
        <v>0</v>
      </c>
      <c r="FE8" s="262">
        <f>SUBTOTAL(9,FE6:FE6)</f>
        <v>0</v>
      </c>
      <c r="FF8" s="262">
        <f>SUBTOTAL(9,FF6:FF6)</f>
        <v>0</v>
      </c>
      <c r="FG8" s="262">
        <f>SUBTOTAL(9,FG6:FG6)</f>
        <v>0</v>
      </c>
      <c r="FH8" s="262">
        <f>SUBTOTAL(3,FH6:FH6)</f>
        <v>0</v>
      </c>
      <c r="FI8" s="262">
        <f>SUBTOTAL(9,FI6:FI6)</f>
        <v>0</v>
      </c>
      <c r="FJ8" s="262">
        <f>SUBTOTAL(3,FJ6:FJ6)</f>
        <v>0</v>
      </c>
      <c r="FK8" s="262">
        <f t="shared" ref="FK8:FX8" si="35">SUBTOTAL(9,FK6:FK6)</f>
        <v>0</v>
      </c>
      <c r="FL8" s="262">
        <f t="shared" si="35"/>
        <v>0</v>
      </c>
      <c r="FM8" s="262">
        <f t="shared" si="35"/>
        <v>0</v>
      </c>
      <c r="FN8" s="262">
        <f t="shared" si="35"/>
        <v>0</v>
      </c>
      <c r="FO8" s="262">
        <f t="shared" si="35"/>
        <v>0</v>
      </c>
      <c r="FP8" s="262">
        <f t="shared" si="35"/>
        <v>0</v>
      </c>
      <c r="FQ8" s="262">
        <f t="shared" si="35"/>
        <v>0</v>
      </c>
      <c r="FR8" s="262">
        <f t="shared" si="35"/>
        <v>0</v>
      </c>
      <c r="FS8" s="262">
        <f t="shared" si="35"/>
        <v>0</v>
      </c>
      <c r="FT8" s="262">
        <f t="shared" si="35"/>
        <v>0</v>
      </c>
      <c r="FU8" s="262">
        <f t="shared" si="35"/>
        <v>0</v>
      </c>
      <c r="FV8" s="262">
        <f t="shared" si="35"/>
        <v>0</v>
      </c>
      <c r="FW8" s="262">
        <f t="shared" si="35"/>
        <v>0</v>
      </c>
      <c r="FX8" s="262">
        <f t="shared" si="35"/>
        <v>0</v>
      </c>
      <c r="FY8" s="262">
        <f>SUBTOTAL(3,FY6:FY6)</f>
        <v>0</v>
      </c>
      <c r="FZ8" s="262">
        <f>SUBTOTAL(3,FZ6:FZ6)</f>
        <v>0</v>
      </c>
      <c r="GA8" s="262">
        <f>SUBTOTAL(3,GA6:GA6)</f>
        <v>0</v>
      </c>
      <c r="GB8" s="262">
        <f>SUBTOTAL(9,GB6:GB6)</f>
        <v>0</v>
      </c>
      <c r="GC8" s="262">
        <f>SUBTOTAL(9,GC6:GC6)</f>
        <v>0</v>
      </c>
      <c r="GD8" s="262">
        <f>SUBTOTAL(3,GD6:GD6)</f>
        <v>0</v>
      </c>
      <c r="GE8" s="262">
        <f>SUBTOTAL(3,GE6:GE6)</f>
        <v>0</v>
      </c>
      <c r="GF8" s="262">
        <f>SUBTOTAL(9,GF6:GF6)</f>
        <v>0</v>
      </c>
      <c r="GG8" s="262">
        <f>SUBTOTAL(9,GG6:GG6)</f>
        <v>0</v>
      </c>
      <c r="GI8" s="265"/>
      <c r="GJ8" s="265"/>
      <c r="GK8" s="265"/>
      <c r="GL8" s="262">
        <f>SUBTOTAL(9,GL6:GL6)</f>
        <v>0</v>
      </c>
      <c r="GM8" s="262">
        <f>SUBTOTAL(9,GM6:GM6)</f>
        <v>0</v>
      </c>
      <c r="GN8" s="262">
        <f>SUBTOTAL(9,GN6:GN6)</f>
        <v>0</v>
      </c>
    </row>
    <row r="9" spans="2:874" ht="30" customHeight="1" x14ac:dyDescent="0.2"/>
    <row r="10" spans="2:874" ht="30" customHeight="1" x14ac:dyDescent="0.2"/>
    <row r="11" spans="2:874" ht="30" customHeight="1" x14ac:dyDescent="0.2"/>
    <row r="12" spans="2:874" ht="30" customHeight="1" x14ac:dyDescent="0.2"/>
    <row r="13" spans="2:874" ht="30" customHeight="1" x14ac:dyDescent="0.2"/>
    <row r="14" spans="2:874" ht="30" customHeight="1" x14ac:dyDescent="0.2"/>
    <row r="15" spans="2:874" ht="30" customHeight="1" x14ac:dyDescent="0.2"/>
    <row r="16" spans="2:874" ht="30" customHeight="1" x14ac:dyDescent="0.2"/>
    <row r="17" ht="30" customHeight="1" x14ac:dyDescent="0.2"/>
    <row r="18" ht="30" customHeight="1" x14ac:dyDescent="0.2"/>
    <row r="19" ht="30" customHeight="1" x14ac:dyDescent="0.2"/>
    <row r="20" ht="30" customHeight="1" x14ac:dyDescent="0.2"/>
    <row r="21" ht="30" customHeight="1" x14ac:dyDescent="0.2"/>
    <row r="22" ht="30" customHeight="1" x14ac:dyDescent="0.2"/>
  </sheetData>
  <sheetProtection algorithmName="SHA-512" hashValue="012pVVBwsEoQI7yKnsC56KA2j7pYsk8IhyLUcY+Hf7Q7/fgvfnciMwp/eOdWZsbunSa0okLdPaQAwQjowIjv7Q==" saltValue="/2LHcZOjR1YCw4Z6hWk2EA==" spinCount="100000" sheet="1" objects="1" scenarios="1"/>
  <mergeCells count="8">
    <mergeCell ref="AY3:AY5"/>
    <mergeCell ref="CW3:CY4"/>
    <mergeCell ref="X4:Z4"/>
    <mergeCell ref="AB4:AD4"/>
    <mergeCell ref="DX4:EA4"/>
    <mergeCell ref="DU4:DW4"/>
    <mergeCell ref="BT5:BY5"/>
    <mergeCell ref="BZ5:CE5"/>
  </mergeCells>
  <phoneticPr fontId="1"/>
  <conditionalFormatting sqref="O6:AY6">
    <cfRule type="expression" dxfId="2" priority="7">
      <formula>($D6="改修")</formula>
    </cfRule>
  </conditionalFormatting>
  <conditionalFormatting sqref="AZ6:BS6 FF6:GG6">
    <cfRule type="expression" dxfId="1" priority="6">
      <formula>OR($D6="新築",$D6="登録")</formula>
    </cfRule>
  </conditionalFormatting>
  <conditionalFormatting sqref="DB6:FE6">
    <cfRule type="expression" dxfId="0" priority="1">
      <formula>OR($D6="改修",$D6="登録")</formula>
    </cfRule>
  </conditionalFormatting>
  <dataValidations count="30">
    <dataValidation operator="greaterThanOrEqual" allowBlank="1" showInputMessage="1" showErrorMessage="1" error="数値以外は入力できません" sqref="CK6:CO6 CS6:CY6" xr:uid="{308D5D9A-CD52-4D88-B7A0-C4AF5ACC28E9}"/>
    <dataValidation operator="greaterThanOrEqual" allowBlank="1" showInputMessage="1" showErrorMessage="1" error="日付以外の内容は入力できません" sqref="BT6:CF6" xr:uid="{D3A8FA69-43A9-489C-A7CF-555AAA4F98DB}"/>
    <dataValidation operator="greaterThanOrEqual" allowBlank="1" showInputMessage="1" showErrorMessage="1" error="10以上の整数値を入力してください。" sqref="O6 DB6:DD6 DH6:DI6 EY6:FC6 DY6:DZ6 DV6 EE6:EF6 EJ6:EK6 EO6:EU6 DM6:DN6 DP6:DR6" xr:uid="{613E62E6-3BFF-4512-980A-072E37D0C77F}"/>
    <dataValidation allowBlank="1" showInputMessage="1" showErrorMessage="1" prompt="自動計算" sqref="DO6 E6 DW6:DX6 DS6:DU6 DJ6:DL6 W6:X6 Z6:AB6 AY6 AH6:AI6 CG6 BS6 BQ6 BL6:BM6 BC6:BD6 AL6:AM6 AU6:AV6 T6:U6 GL6:GN6 Q6:R6 BG6:BH6 B6 AD6:AE6 GB6:GC6 GF6:GG6 FD6:FE6 EA6:ED6 EG6:EI6 DE6:DG6 FK6:FM6 FP6:FR6 FV6:FX6 EL6:EN6 EV6:EX6" xr:uid="{53BBD124-71CD-49C4-AB2E-2F0D2556985F}"/>
    <dataValidation allowBlank="1" showInputMessage="1" showErrorMessage="1" error="実木材使用量より大きな値は入力しないでください。補助対象は10m3以上です（整数値で入力）。" sqref="P6" xr:uid="{2F9F233A-89F6-4D07-91B0-851D6FA9103B}"/>
    <dataValidation operator="lessThanOrEqual" allowBlank="1" showInputMessage="1" showErrorMessage="1" error="県産材の実使用量より大きな値は入力しないでください（整数値入力）。" sqref="S6 V6 AC6 Y6 AF6:AG6 AJ6:AK6 AN6:AT6" xr:uid="{C78EA9F4-1158-4554-941C-779AE53312C7}"/>
    <dataValidation type="list" allowBlank="1" showInputMessage="1" showErrorMessage="1" sqref="DA6 G6" xr:uid="{FA4F9144-DD5D-4154-9E35-91136331B80E}">
      <formula1>"〇"</formula1>
    </dataValidation>
    <dataValidation type="decimal" allowBlank="1" showInputMessage="1" showErrorMessage="1" error="0.3以上が補助対象、実木材使用量以下の数値を入力" sqref="FG6 BA6" xr:uid="{8788BE3B-FE1A-488A-9DE4-7156297435F0}">
      <formula1>0.3</formula1>
      <formula2>AZ6</formula2>
    </dataValidation>
    <dataValidation imeMode="halfAlpha" allowBlank="1" showInputMessage="1" showErrorMessage="1" sqref="J1:J1048576 L1:L1048576" xr:uid="{D10F919F-D363-4F3A-8590-86AF139F14BB}"/>
    <dataValidation type="decimal" operator="greaterThanOrEqual" allowBlank="1" showInputMessage="1" showErrorMessage="1" sqref="FF6 AZ6" xr:uid="{C20AAA02-FADE-443C-A3B5-0B16DB69D828}">
      <formula1>0</formula1>
    </dataValidation>
    <dataValidation type="list" allowBlank="1" showInputMessage="1" showErrorMessage="1" sqref="FS6:FU6 BI6:BK6 BE6:BF6 FN6:FO6" xr:uid="{612DF53E-D308-449D-93C1-656851AE8693}">
      <formula1>"1"</formula1>
    </dataValidation>
    <dataValidation type="list" allowBlank="1" showInputMessage="1" showErrorMessage="1" sqref="CP6" xr:uid="{0120FFE1-02F1-4A31-BDBC-70EC91097099}">
      <formula1>"若年子育て,三世代近居,三世代同居"</formula1>
    </dataValidation>
    <dataValidation type="list" allowBlank="1" showInputMessage="1" showErrorMessage="1" sqref="GH6" xr:uid="{5F14E7B9-571E-45A4-9B75-C31FCEFBF49D}">
      <formula1>"実績,取下,取消"</formula1>
    </dataValidation>
    <dataValidation type="date" operator="greaterThanOrEqual" allowBlank="1" showInputMessage="1" showErrorMessage="1" error="日付以外の値は入力できません" sqref="H6" xr:uid="{DA659C91-4C76-4053-888B-56021F180F0D}">
      <formula1>1</formula1>
    </dataValidation>
    <dataValidation type="date" operator="greaterThanOrEqual" allowBlank="1" showInputMessage="1" showErrorMessage="1" error="日付以外は入力できません" sqref="GI6:GK6 CQ6:CR6" xr:uid="{0E398231-E56B-43E8-9962-05DA1C553FEB}">
      <formula1>1</formula1>
    </dataValidation>
    <dataValidation type="list" allowBlank="1" showInputMessage="1" showErrorMessage="1" sqref="F6" xr:uid="{D03981B9-B9DE-4135-8745-0AF795BC9039}">
      <formula1>"債,支→債,債→支"</formula1>
    </dataValidation>
    <dataValidation type="whole" operator="greaterThanOrEqual" allowBlank="1" showInputMessage="1" showErrorMessage="1" error="整数値で入力" sqref="FI6 BB6" xr:uid="{9B6EB887-AE13-40B1-918C-7D6524BD31C7}">
      <formula1>0</formula1>
    </dataValidation>
    <dataValidation type="whole" operator="greaterThanOrEqual" allowBlank="1" showInputMessage="1" showErrorMessage="1" error="７未満の値は入力しないでください。（補助対象となるのは最低７平方メートル以上です）" sqref="FY6 BN6" xr:uid="{A1568B8D-9644-48C6-BE83-F0A90A553D8A}">
      <formula1>7</formula1>
    </dataValidation>
    <dataValidation type="whole" operator="greaterThanOrEqual" allowBlank="1" showInputMessage="1" showErrorMessage="1" error="３未満の値は入力しないでください。_x000a_（建具は見付３㎡以上が補助対象です）" sqref="BP6" xr:uid="{15C055F1-1E9F-4A55-92A4-8C690883489B}">
      <formula1>3</formula1>
    </dataValidation>
    <dataValidation type="list" allowBlank="1" showInputMessage="1" showErrorMessage="1" sqref="CJ6" xr:uid="{91D1DB63-3777-4910-814B-22AB105236B6}">
      <formula1>"手刻み,智頭,久大,大山,ミヨシ,その他"</formula1>
    </dataValidation>
    <dataValidation type="list" allowBlank="1" showInputMessage="1" showErrorMessage="1" promptTitle="重要" prompt="登録を入力した場合は、登録住宅の交付申請のため、次の行を空欄としてください。なお、実績については登録住宅の行ではなく、登録住宅の交付申請に係る次の行の新築欄に入力してください。" sqref="D6" xr:uid="{75764940-BB74-46B5-8EF6-8F0A4F811560}">
      <formula1>"新築,改修,登録"</formula1>
    </dataValidation>
    <dataValidation type="list" allowBlank="1" showInputMessage="1" showErrorMessage="1" sqref="AW6" xr:uid="{B9DDAB33-26F2-42F9-87A0-50309FAC5E62}">
      <formula1>"平板瓦,和瓦,S瓦"</formula1>
    </dataValidation>
    <dataValidation type="list" allowBlank="1" showInputMessage="1" showErrorMessage="1" sqref="BR6 AX6" xr:uid="{9108668A-8153-4172-9806-983347BFA212}">
      <formula1>"モルタル塗,漆喰塗,土壁塗,そとん壁,じゅらく塗,珪藻土塗,その他"</formula1>
    </dataValidation>
    <dataValidation type="whole" operator="greaterThanOrEqual" allowBlank="1" showInputMessage="1" showErrorMessage="1" error="７未満の値は入力しないでください。（補助対象となるのは最低７平方メートル以上です）" prompt="BU列の左官材料の種類も選択してください。" sqref="BO6" xr:uid="{6CF7792A-F13D-44E2-B1E6-362A160A74D2}">
      <formula1>7</formula1>
    </dataValidation>
    <dataValidation type="list" allowBlank="1" showErrorMessage="1" sqref="GD6" xr:uid="{F3BF4D4A-2259-4EC8-8543-2BC01061C853}">
      <formula1>"モルタル塗,漆喰塗,土壁塗,そとん壁,じゅらく塗,珪藻土塗,その他"</formula1>
    </dataValidation>
    <dataValidation allowBlank="1" showInputMessage="1" showErrorMessage="1" error="0.3以上が補助対象、実木材使用量以下の数値を入力" sqref="FH6" xr:uid="{4679419E-BE2B-4281-BF07-8873732ED8C1}"/>
    <dataValidation operator="greaterThanOrEqual" allowBlank="1" showInputMessage="1" showErrorMessage="1" error="整数値で入力" sqref="FJ6" xr:uid="{8A9EA7BD-5DE7-4A46-B04B-D9ABA06B91B3}"/>
    <dataValidation allowBlank="1" showErrorMessage="1" sqref="GE6" xr:uid="{E094453E-3D18-424F-86C5-ECCB608B2776}"/>
    <dataValidation type="whole" operator="greaterThanOrEqual" allowBlank="1" showInputMessage="1" showErrorMessage="1" error="７未満の値は入力しないでください。（補助対象となるのは最低７平方メートル以上です）" prompt="FT列の左官材料の種類も選択してください。" sqref="FZ6" xr:uid="{FC7FEB80-11CD-4914-93E3-AB778AD1CC97}">
      <formula1>7</formula1>
    </dataValidation>
    <dataValidation type="whole" operator="greaterThanOrEqual" allowBlank="1" showInputMessage="1" showErrorMessage="1" error="３未満の値は入力しないでください。_x000a_（建具は見付３㎡以上が補助対象です）" prompt="FU列の木製建具事業者名も選択してください。" sqref="GA6" xr:uid="{1145058A-1597-4F65-993D-593D69B5E6AD}">
      <formula1>3</formula1>
    </dataValidation>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【様式第６号】事業報告書兼チェックシート</vt:lpstr>
      <vt:lpstr>【様式第６号】（別紙）補助金併用一覧</vt:lpstr>
      <vt:lpstr>要入力　登録決定状況入力シート</vt:lpstr>
      <vt:lpstr>【規則様式第３号】実績報告書鑑（報告書連動）（住まいる）</vt:lpstr>
      <vt:lpstr>【規則様式第３号】実績報告書鑑（報告書連動） (未来型)</vt:lpstr>
      <vt:lpstr>(県用)住まいる台帳コピー</vt:lpstr>
      <vt:lpstr>'【規則様式第３号】実績報告書鑑（報告書連動） (未来型)'!Print_Area</vt:lpstr>
      <vt:lpstr>'【規則様式第３号】実績報告書鑑（報告書連動）（住まいる）'!Print_Area</vt:lpstr>
      <vt:lpstr>'【様式第６号】（別紙）補助金併用一覧'!Print_Area</vt:lpstr>
      <vt:lpstr>【様式第６号】事業報告書兼チェックシート!Print_Area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増井 祐介</cp:lastModifiedBy>
  <cp:lastPrinted>2026-03-17T15:22:35Z</cp:lastPrinted>
  <dcterms:created xsi:type="dcterms:W3CDTF">2017-01-19T07:37:02Z</dcterms:created>
  <dcterms:modified xsi:type="dcterms:W3CDTF">2026-03-30T12:27:35Z</dcterms:modified>
</cp:coreProperties>
</file>