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64DA101B-2F17-4104-81A9-71FBD65DEE33}" xr6:coauthVersionLast="47" xr6:coauthVersionMax="47" xr10:uidLastSave="{00000000-0000-0000-0000-000000000000}"/>
  <bookViews>
    <workbookView xWindow="28680" yWindow="-120" windowWidth="29040" windowHeight="15720" tabRatio="783" activeTab="3" xr2:uid="{00000000-000D-0000-FFFF-FFFF00000000}"/>
  </bookViews>
  <sheets>
    <sheet name="【様式第２号の２】事業計画書兼チェックシート（改修）" sheetId="1" r:id="rId1"/>
    <sheet name="【様式第６号の３】補助基準額等算定表" sheetId="4" r:id="rId2"/>
    <sheet name="【様式第１号】登録申請書 (住まいる)" sheetId="2" r:id="rId3"/>
    <sheet name="【様式第１号】登録申請書 (健康省エネ)" sheetId="5" r:id="rId4"/>
    <sheet name="(県用)住まいる台帳" sheetId="3" r:id="rId5"/>
    <sheet name="(県用)健康省エネ台帳" sheetId="6" r:id="rId6"/>
  </sheets>
  <definedNames>
    <definedName name="_xlnm.Print_Area" localSheetId="3">'【様式第１号】登録申請書 (健康省エネ)'!$A$1:$Z$31</definedName>
    <definedName name="_xlnm.Print_Area" localSheetId="2">'【様式第１号】登録申請書 (住まいる)'!$A$1:$Z$31</definedName>
    <definedName name="_xlnm.Print_Area" localSheetId="0">'【様式第２号の２】事業計画書兼チェックシート（改修）'!$A$6:$AA$213</definedName>
    <definedName name="_xlnm.Print_Area" localSheetId="1">【様式第６号の３】補助基準額等算定表!$A$1:$K$67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1" l="1"/>
  <c r="AB132" i="1"/>
  <c r="AB131" i="1"/>
  <c r="AB130" i="1"/>
  <c r="Y121" i="1"/>
  <c r="E6" i="3"/>
  <c r="E2" i="6" l="1"/>
  <c r="D2" i="6"/>
  <c r="C2" i="6"/>
  <c r="B2" i="6"/>
  <c r="C197" i="1"/>
  <c r="H26" i="5" s="1"/>
  <c r="C196" i="1"/>
  <c r="H25" i="5" s="1"/>
  <c r="C195" i="1"/>
  <c r="H24" i="5" s="1"/>
  <c r="C194" i="1"/>
  <c r="H23" i="5" s="1"/>
  <c r="O12" i="5"/>
  <c r="O11" i="5"/>
  <c r="O10" i="5"/>
  <c r="O9" i="5"/>
  <c r="P8" i="5"/>
  <c r="W4" i="5"/>
  <c r="T4" i="5"/>
  <c r="Q4" i="5"/>
  <c r="I6" i="4"/>
  <c r="C6" i="4"/>
  <c r="M66" i="4" s="1"/>
  <c r="O66" i="4" s="1"/>
  <c r="AB180" i="1"/>
  <c r="D61" i="4"/>
  <c r="F2" i="6" s="1"/>
  <c r="K52" i="4"/>
  <c r="H52" i="4"/>
  <c r="K47" i="4"/>
  <c r="J47" i="4"/>
  <c r="H47" i="4"/>
  <c r="J46" i="4"/>
  <c r="H46" i="4"/>
  <c r="K46" i="4" s="1"/>
  <c r="J45" i="4"/>
  <c r="H45" i="4"/>
  <c r="K45" i="4" s="1"/>
  <c r="J44" i="4"/>
  <c r="H44" i="4"/>
  <c r="K44" i="4" s="1"/>
  <c r="J43" i="4"/>
  <c r="K43" i="4" s="1"/>
  <c r="H43" i="4"/>
  <c r="J42" i="4"/>
  <c r="K42" i="4" s="1"/>
  <c r="H42" i="4"/>
  <c r="J41" i="4"/>
  <c r="H41" i="4"/>
  <c r="K41" i="4" s="1"/>
  <c r="J40" i="4"/>
  <c r="H40" i="4"/>
  <c r="K40" i="4" s="1"/>
  <c r="J39" i="4"/>
  <c r="H39" i="4"/>
  <c r="K39" i="4" s="1"/>
  <c r="J38" i="4"/>
  <c r="H38" i="4"/>
  <c r="K38" i="4" s="1"/>
  <c r="J37" i="4"/>
  <c r="H37" i="4"/>
  <c r="K37" i="4" s="1"/>
  <c r="J36" i="4"/>
  <c r="H36" i="4"/>
  <c r="K36" i="4" s="1"/>
  <c r="J35" i="4"/>
  <c r="H35" i="4"/>
  <c r="K35" i="4" s="1"/>
  <c r="J34" i="4"/>
  <c r="H34" i="4"/>
  <c r="K34" i="4" s="1"/>
  <c r="J33" i="4"/>
  <c r="H33" i="4"/>
  <c r="K33" i="4" s="1"/>
  <c r="K32" i="4"/>
  <c r="J32" i="4"/>
  <c r="H32" i="4"/>
  <c r="K31" i="4"/>
  <c r="J31" i="4"/>
  <c r="H31" i="4"/>
  <c r="J30" i="4"/>
  <c r="H30" i="4"/>
  <c r="K30" i="4" s="1"/>
  <c r="J29" i="4"/>
  <c r="H29" i="4"/>
  <c r="K29" i="4" s="1"/>
  <c r="J28" i="4"/>
  <c r="H28" i="4"/>
  <c r="K28" i="4" s="1"/>
  <c r="J27" i="4"/>
  <c r="K27" i="4" s="1"/>
  <c r="H27" i="4"/>
  <c r="J26" i="4"/>
  <c r="K26" i="4" s="1"/>
  <c r="H26" i="4"/>
  <c r="J25" i="4"/>
  <c r="H25" i="4"/>
  <c r="K25" i="4" s="1"/>
  <c r="J24" i="4"/>
  <c r="H24" i="4"/>
  <c r="K24" i="4" s="1"/>
  <c r="J19" i="4"/>
  <c r="K19" i="4" s="1"/>
  <c r="G19" i="4"/>
  <c r="J18" i="4"/>
  <c r="K18" i="4" s="1"/>
  <c r="G18" i="4"/>
  <c r="J17" i="4"/>
  <c r="K17" i="4" s="1"/>
  <c r="G17" i="4"/>
  <c r="J16" i="4"/>
  <c r="K16" i="4" s="1"/>
  <c r="G16" i="4"/>
  <c r="J15" i="4"/>
  <c r="K15" i="4" s="1"/>
  <c r="G15" i="4"/>
  <c r="J14" i="4"/>
  <c r="K14" i="4" s="1"/>
  <c r="G14" i="4"/>
  <c r="J13" i="4"/>
  <c r="K13" i="4" s="1"/>
  <c r="G13" i="4"/>
  <c r="K12" i="4"/>
  <c r="J12" i="4"/>
  <c r="G12" i="4"/>
  <c r="K11" i="4"/>
  <c r="J11" i="4"/>
  <c r="G11" i="4"/>
  <c r="AB57" i="1"/>
  <c r="C58" i="1"/>
  <c r="D54" i="4" l="1"/>
  <c r="D63" i="4" s="1"/>
  <c r="D66" i="4" l="1"/>
  <c r="M21" i="5" s="1"/>
  <c r="G2" i="6"/>
  <c r="M20" i="5"/>
  <c r="O11" i="2"/>
  <c r="O12" i="2"/>
  <c r="BG32" i="1"/>
  <c r="B5" i="5" s="1"/>
  <c r="T180" i="1" l="1"/>
  <c r="H2" i="6"/>
  <c r="CZ6" i="3"/>
  <c r="Q4" i="2" l="1"/>
  <c r="T4" i="2"/>
  <c r="Y90" i="1" l="1"/>
  <c r="Y91" i="1" l="1"/>
  <c r="BU6" i="3"/>
  <c r="BT6" i="3"/>
  <c r="BS6" i="3"/>
  <c r="BF6" i="3" l="1"/>
  <c r="BE6" i="3" l="1"/>
  <c r="BG6" i="3"/>
  <c r="FI8" i="3" l="1"/>
  <c r="BC8" i="3" l="1"/>
  <c r="CO6" i="3" l="1"/>
  <c r="DK6" i="3" l="1"/>
  <c r="DJ6" i="3"/>
  <c r="DJ8" i="3" s="1"/>
  <c r="DI6" i="3"/>
  <c r="DH6" i="3"/>
  <c r="DH8" i="3" s="1"/>
  <c r="DG6" i="3"/>
  <c r="DF6" i="3"/>
  <c r="DF8" i="3" s="1"/>
  <c r="DE6" i="3"/>
  <c r="DD6" i="3"/>
  <c r="DD8" i="3" s="1"/>
  <c r="DC6" i="3"/>
  <c r="DB6" i="3"/>
  <c r="CR6" i="3" l="1"/>
  <c r="CQ6" i="3"/>
  <c r="CP6" i="3"/>
  <c r="CN6" i="3"/>
  <c r="CM6" i="3"/>
  <c r="CI6" i="3"/>
  <c r="CG6" i="3"/>
  <c r="CE6" i="3"/>
  <c r="CC6" i="3"/>
  <c r="CA6" i="3"/>
  <c r="BY6" i="3"/>
  <c r="BW6" i="3"/>
  <c r="BW8" i="3" s="1"/>
  <c r="BR6" i="3" l="1"/>
  <c r="BG8" i="3" l="1"/>
  <c r="BH6" i="3"/>
  <c r="BE8" i="3"/>
  <c r="N6" i="3"/>
  <c r="M6" i="3"/>
  <c r="L6" i="3"/>
  <c r="K6" i="3"/>
  <c r="K8" i="3" s="1"/>
  <c r="J6" i="3"/>
  <c r="I6" i="3"/>
  <c r="GM8" i="3"/>
  <c r="GL8" i="3"/>
  <c r="GI8" i="3"/>
  <c r="GH8" i="3"/>
  <c r="GG8" i="3"/>
  <c r="GC8" i="3"/>
  <c r="GB8" i="3"/>
  <c r="GA8" i="3"/>
  <c r="FW8" i="3"/>
  <c r="FV8" i="3"/>
  <c r="FR8" i="3"/>
  <c r="FQ8" i="3"/>
  <c r="FP8" i="3"/>
  <c r="FO8" i="3"/>
  <c r="FN8" i="3"/>
  <c r="FK8" i="3"/>
  <c r="FJ8" i="3"/>
  <c r="FH8" i="3"/>
  <c r="FG8" i="3"/>
  <c r="FC8" i="3"/>
  <c r="FB8" i="3"/>
  <c r="FA8" i="3"/>
  <c r="EZ8" i="3"/>
  <c r="EY8" i="3"/>
  <c r="EX8" i="3"/>
  <c r="EW8" i="3"/>
  <c r="ES8" i="3"/>
  <c r="ER8" i="3"/>
  <c r="EN8" i="3"/>
  <c r="EM8" i="3"/>
  <c r="EH8" i="3"/>
  <c r="EE8" i="3"/>
  <c r="ED8" i="3"/>
  <c r="DZ8" i="3"/>
  <c r="DY8" i="3"/>
  <c r="DU8" i="3"/>
  <c r="DT8" i="3"/>
  <c r="DP8" i="3"/>
  <c r="DO8" i="3"/>
  <c r="DN8" i="3"/>
  <c r="DB8" i="3"/>
  <c r="CO8" i="3"/>
  <c r="BU8" i="3"/>
  <c r="BT8" i="3"/>
  <c r="BS8" i="3"/>
  <c r="BR8" i="3"/>
  <c r="BB8" i="3"/>
  <c r="BA8" i="3"/>
  <c r="DM8" i="3"/>
  <c r="G8" i="3"/>
  <c r="D8" i="3"/>
  <c r="GF6" i="3"/>
  <c r="GF8" i="3" s="1"/>
  <c r="FZ6" i="3"/>
  <c r="FZ8" i="3" s="1"/>
  <c r="FU6" i="3"/>
  <c r="FU8" i="3" s="1"/>
  <c r="FS6" i="3"/>
  <c r="FD6" i="3"/>
  <c r="EV6" i="3" s="1"/>
  <c r="EV8" i="3" s="1"/>
  <c r="EQ6" i="3"/>
  <c r="EQ8" i="3" s="1"/>
  <c r="EL6" i="3"/>
  <c r="EL8" i="3" s="1"/>
  <c r="EG6" i="3"/>
  <c r="EG8" i="3" s="1"/>
  <c r="EC6" i="3"/>
  <c r="EC8" i="3" s="1"/>
  <c r="DX6" i="3"/>
  <c r="DX8" i="3" s="1"/>
  <c r="DS6" i="3"/>
  <c r="DS8" i="3" s="1"/>
  <c r="DQ6" i="3"/>
  <c r="DV6" i="3" s="1"/>
  <c r="DV8" i="3" s="1"/>
  <c r="CQ8" i="3"/>
  <c r="CP8" i="3"/>
  <c r="CM8" i="3"/>
  <c r="AX8" i="3"/>
  <c r="AW8" i="3"/>
  <c r="AV8" i="3"/>
  <c r="AU8" i="3"/>
  <c r="AT8" i="3"/>
  <c r="AS8" i="3"/>
  <c r="AR8" i="3"/>
  <c r="AP8" i="3"/>
  <c r="AO8" i="3"/>
  <c r="AN8" i="3"/>
  <c r="AE8" i="3"/>
  <c r="AD8" i="3"/>
  <c r="V8" i="3"/>
  <c r="S8" i="3"/>
  <c r="P8" i="3"/>
  <c r="O8" i="3"/>
  <c r="E8" i="3"/>
  <c r="B6" i="3"/>
  <c r="B8" i="3" s="1"/>
  <c r="GD6" i="3" l="1"/>
  <c r="GD8" i="3" s="1"/>
  <c r="FS8" i="3"/>
  <c r="FX6" i="3"/>
  <c r="BH8" i="3"/>
  <c r="R8" i="3"/>
  <c r="AF8" i="3"/>
  <c r="BF8" i="3"/>
  <c r="GJ6" i="3"/>
  <c r="GJ8" i="3" s="1"/>
  <c r="EO6" i="3"/>
  <c r="EO8" i="3" s="1"/>
  <c r="FE6" i="3"/>
  <c r="FE8" i="3" s="1"/>
  <c r="EA6" i="3"/>
  <c r="EA8" i="3" s="1"/>
  <c r="EI6" i="3"/>
  <c r="EI8" i="3" s="1"/>
  <c r="T8" i="3"/>
  <c r="DW6" i="3"/>
  <c r="DW8" i="3" s="1"/>
  <c r="DR6" i="3"/>
  <c r="EF6" i="3"/>
  <c r="FD8" i="3"/>
  <c r="AB8" i="3"/>
  <c r="ET6" i="3"/>
  <c r="ET8" i="3" s="1"/>
  <c r="Q8" i="3"/>
  <c r="AC8" i="3"/>
  <c r="DQ8" i="3"/>
  <c r="AM8" i="3"/>
  <c r="U8" i="3"/>
  <c r="FT6" i="3" l="1"/>
  <c r="FT8" i="3" s="1"/>
  <c r="EU6" i="3"/>
  <c r="EU8" i="3" s="1"/>
  <c r="EJ6" i="3"/>
  <c r="EJ8" i="3" s="1"/>
  <c r="EF8" i="3"/>
  <c r="DR8" i="3"/>
  <c r="FX8" i="3"/>
  <c r="AY8" i="3"/>
  <c r="AQ8" i="3"/>
  <c r="AG8" i="3"/>
  <c r="AA8" i="3"/>
  <c r="EB6" i="3"/>
  <c r="EB8" i="3" s="1"/>
  <c r="EK6" i="3" l="1"/>
  <c r="AH8" i="3"/>
  <c r="FF6" i="3"/>
  <c r="FF8" i="3" s="1"/>
  <c r="AZ8" i="3"/>
  <c r="BD8" i="3" l="1"/>
  <c r="EK8" i="3"/>
  <c r="FL6" i="3"/>
  <c r="FL8" i="3" l="1"/>
  <c r="FM6" i="3"/>
  <c r="FM8" i="3" s="1"/>
  <c r="AK8" i="3" l="1"/>
  <c r="AL8" i="3" l="1"/>
  <c r="EP6" i="3"/>
  <c r="EP8" i="3" s="1"/>
  <c r="AJ8" i="3"/>
  <c r="AI8" i="3"/>
  <c r="W4" i="2" l="1"/>
  <c r="P8" i="2"/>
  <c r="O9" i="2"/>
  <c r="O10" i="2"/>
  <c r="AB14" i="1"/>
  <c r="AB16" i="1"/>
  <c r="AB17" i="1"/>
  <c r="AB18" i="1"/>
  <c r="AB20" i="1"/>
  <c r="AB36" i="1"/>
  <c r="B5" i="2"/>
  <c r="AB37" i="1"/>
  <c r="AB38" i="1"/>
  <c r="AB39" i="1"/>
  <c r="AB40" i="1"/>
  <c r="AB41" i="1"/>
  <c r="AB42" i="1"/>
  <c r="AB43" i="1"/>
  <c r="D44" i="1"/>
  <c r="Y44" i="1"/>
  <c r="AB46" i="1"/>
  <c r="AB47" i="1"/>
  <c r="AB48" i="1"/>
  <c r="AB51" i="1"/>
  <c r="AB52" i="1"/>
  <c r="AB53" i="1"/>
  <c r="E54" i="1"/>
  <c r="E74" i="1"/>
  <c r="AB81" i="1"/>
  <c r="B85" i="1"/>
  <c r="U88" i="1"/>
  <c r="AC146" i="1"/>
  <c r="AB151" i="1"/>
  <c r="Y152" i="1"/>
  <c r="AC154" i="1"/>
  <c r="AB157" i="1"/>
  <c r="AB158" i="1"/>
  <c r="Y162" i="1"/>
  <c r="AC163" i="1"/>
  <c r="Y169" i="1"/>
  <c r="AB169" i="1"/>
  <c r="C192" i="1"/>
  <c r="H24" i="2" s="1"/>
  <c r="AB207" i="1"/>
  <c r="AB208" i="1"/>
  <c r="AB209" i="1"/>
  <c r="AB210" i="1"/>
  <c r="AB211" i="1"/>
  <c r="AB85" i="1" l="1"/>
  <c r="Y92" i="1"/>
  <c r="Y104" i="1" l="1"/>
  <c r="BL6" i="3" s="1"/>
  <c r="BP6" i="3"/>
  <c r="Y139" i="1"/>
  <c r="AB92" i="1"/>
  <c r="T179" i="1" l="1"/>
  <c r="K175" i="1" s="1"/>
  <c r="M21" i="2" s="1"/>
  <c r="BV6" i="3"/>
  <c r="BV8" i="3" s="1"/>
  <c r="BQ6" i="3"/>
  <c r="BQ8" i="3" s="1"/>
  <c r="BJ6" i="3"/>
  <c r="BJ8" i="3" s="1"/>
  <c r="BK6" i="3"/>
  <c r="BK8" i="3" s="1"/>
  <c r="BP8" i="3"/>
  <c r="BO6" i="3"/>
  <c r="BO8" i="3" s="1"/>
  <c r="BN6" i="3"/>
  <c r="AB175" i="1"/>
  <c r="BN8" i="3" l="1"/>
  <c r="BM6" i="3"/>
  <c r="BM8" i="3" s="1"/>
  <c r="GK6" i="3"/>
  <c r="GK8" i="3" s="1"/>
  <c r="BX6" i="3"/>
  <c r="GT6" i="3" s="1"/>
  <c r="GE6" i="3"/>
  <c r="GE8" i="3" s="1"/>
  <c r="BL8" i="3"/>
  <c r="FY6" i="3"/>
  <c r="BI6" i="3"/>
  <c r="BI8" i="3" s="1"/>
  <c r="M20" i="2"/>
  <c r="GN6" i="3" l="1"/>
  <c r="GU6" i="3" s="1"/>
  <c r="GU8" i="3" s="1"/>
  <c r="BX8" i="3"/>
  <c r="CL6" i="3"/>
  <c r="CL8" i="3" s="1"/>
  <c r="FY8" i="3"/>
  <c r="GT8" i="3"/>
  <c r="GO6" i="3" l="1"/>
  <c r="GO8" i="3" s="1"/>
  <c r="GN8" i="3"/>
  <c r="GV6" i="3"/>
  <c r="GV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J207" authorId="0" shapeId="0" xr:uid="{00000000-0006-0000-0000-000001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<sst xmlns="http://schemas.openxmlformats.org/spreadsheetml/2006/main" count="695" uniqueCount="425">
  <si>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2"/>
  </si>
  <si>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2"/>
  </si>
  <si>
    <t>登録番号</t>
    <rPh sb="0" eb="2">
      <t>トウロク</t>
    </rPh>
    <rPh sb="2" eb="4">
      <t>バンゴウ</t>
    </rPh>
    <phoneticPr fontId="2"/>
  </si>
  <si>
    <t>知事</t>
    <rPh sb="0" eb="2">
      <t>チジ</t>
    </rPh>
    <phoneticPr fontId="2"/>
  </si>
  <si>
    <t>都道府県名</t>
    <rPh sb="0" eb="4">
      <t>トドウフケン</t>
    </rPh>
    <rPh sb="4" eb="5">
      <t>メイ</t>
    </rPh>
    <phoneticPr fontId="2"/>
  </si>
  <si>
    <t>区分</t>
    <rPh sb="0" eb="2">
      <t>クブン</t>
    </rPh>
    <phoneticPr fontId="2"/>
  </si>
  <si>
    <t>建築士事務所の登録</t>
    <rPh sb="0" eb="3">
      <t>ケンチクシ</t>
    </rPh>
    <rPh sb="3" eb="6">
      <t>ジムショ</t>
    </rPh>
    <rPh sb="7" eb="9">
      <t>トウロク</t>
    </rPh>
    <phoneticPr fontId="2"/>
  </si>
  <si>
    <t>建築士事務所名</t>
    <rPh sb="0" eb="3">
      <t>ケンチクシ</t>
    </rPh>
    <rPh sb="3" eb="6">
      <t>ジムショ</t>
    </rPh>
    <rPh sb="6" eb="7">
      <t>メイ</t>
    </rPh>
    <phoneticPr fontId="2"/>
  </si>
  <si>
    <t>工事監理者氏名</t>
  </si>
  <si>
    <t>とっとり住まいる支援事業建設等計画（報告）書【改修用】</t>
    <rPh sb="12" eb="14">
      <t>ケンセツ</t>
    </rPh>
    <rPh sb="14" eb="15">
      <t>ナド</t>
    </rPh>
    <rPh sb="18" eb="20">
      <t>ホウコク</t>
    </rPh>
    <rPh sb="23" eb="25">
      <t>カイシュウ</t>
    </rPh>
    <phoneticPr fontId="2"/>
  </si>
  <si>
    <t>とっとり住まいる支援事業補助金　交付申請書</t>
    <rPh sb="4" eb="5">
      <t>ス</t>
    </rPh>
    <rPh sb="8" eb="15">
      <t>シエンジギョウホジョキン</t>
    </rPh>
    <rPh sb="16" eb="18">
      <t>コウフ</t>
    </rPh>
    <rPh sb="18" eb="21">
      <t>シンセイショ</t>
    </rPh>
    <phoneticPr fontId="2"/>
  </si>
  <si>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2"/>
  </si>
  <si>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2"/>
  </si>
  <si>
    <t>とっとり住まいる支援事業補助金　提出書類　一覧表</t>
    <rPh sb="4" eb="5">
      <t>ス</t>
    </rPh>
    <rPh sb="8" eb="15">
      <t>シエンジギョウホジョキン</t>
    </rPh>
    <rPh sb="16" eb="18">
      <t>テイシュツ</t>
    </rPh>
    <rPh sb="18" eb="20">
      <t>ショルイ</t>
    </rPh>
    <rPh sb="21" eb="23">
      <t>イチラン</t>
    </rPh>
    <rPh sb="23" eb="24">
      <t>ヒョウ</t>
    </rPh>
    <phoneticPr fontId="2"/>
  </si>
  <si>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2"/>
  </si>
  <si>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2"/>
  </si>
  <si>
    <t>万円です。</t>
    <rPh sb="0" eb="2">
      <t>マンエン</t>
    </rPh>
    <phoneticPr fontId="2"/>
  </si>
  <si>
    <t>あなたの補助金申請額は</t>
    <rPh sb="4" eb="7">
      <t>ホジョキン</t>
    </rPh>
    <rPh sb="7" eb="9">
      <t>シンセイ</t>
    </rPh>
    <rPh sb="9" eb="10">
      <t>ガク</t>
    </rPh>
    <phoneticPr fontId="2"/>
  </si>
  <si>
    <t>【次ページに続く】</t>
    <rPh sb="1" eb="2">
      <t>ジ</t>
    </rPh>
    <rPh sb="6" eb="7">
      <t>ツヅ</t>
    </rPh>
    <phoneticPr fontId="2"/>
  </si>
  <si>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2"/>
  </si>
  <si>
    <t>万円</t>
    <rPh sb="0" eb="2">
      <t>マンエン</t>
    </rPh>
    <phoneticPr fontId="2"/>
  </si>
  <si>
    <t>m2</t>
    <phoneticPr fontId="2"/>
  </si>
  <si>
    <t>木製建具の見付面積</t>
    <rPh sb="0" eb="2">
      <t>モクセイ</t>
    </rPh>
    <rPh sb="2" eb="4">
      <t>タテグ</t>
    </rPh>
    <rPh sb="5" eb="7">
      <t>ミツケ</t>
    </rPh>
    <rPh sb="7" eb="9">
      <t>メンセキ</t>
    </rPh>
    <phoneticPr fontId="2"/>
  </si>
  <si>
    <t>見付面積１m2あたり19,000円を支援する。（1m2未満切捨て）</t>
    <rPh sb="0" eb="2">
      <t>ミツケ</t>
    </rPh>
    <rPh sb="2" eb="4">
      <t>メンセキ</t>
    </rPh>
    <rPh sb="16" eb="17">
      <t>エン</t>
    </rPh>
    <rPh sb="18" eb="20">
      <t>シエン</t>
    </rPh>
    <phoneticPr fontId="2"/>
  </si>
  <si>
    <r>
      <t>補助金額　(</t>
    </r>
    <r>
      <rPr>
        <sz val="9"/>
        <color theme="1"/>
        <rFont val="ＭＳ Ｐ明朝"/>
        <family val="1"/>
        <charset val="128"/>
      </rPr>
      <t>自動計算)</t>
    </r>
    <rPh sb="0" eb="2">
      <t>ホジョ</t>
    </rPh>
    <rPh sb="2" eb="4">
      <t>キンガク</t>
    </rPh>
    <rPh sb="6" eb="8">
      <t>ジドウ</t>
    </rPh>
    <rPh sb="8" eb="10">
      <t>ケイサン</t>
    </rPh>
    <phoneticPr fontId="2"/>
  </si>
  <si>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2"/>
  </si>
  <si>
    <t>③木製建具</t>
    <rPh sb="1" eb="3">
      <t>モクセイ</t>
    </rPh>
    <rPh sb="3" eb="5">
      <t>タテグ</t>
    </rPh>
    <phoneticPr fontId="2"/>
  </si>
  <si>
    <t>＜実績報告時の提出書類＞こて塗りで施工中の写真（建築主名記載の工事看板入り）</t>
    <rPh sb="14" eb="15">
      <t>ヌ</t>
    </rPh>
    <rPh sb="17" eb="20">
      <t>セコウチュウ</t>
    </rPh>
    <rPh sb="21" eb="23">
      <t>シャシン</t>
    </rPh>
    <phoneticPr fontId="2"/>
  </si>
  <si>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2"/>
  </si>
  <si>
    <t>こて塗り面積１m2あたり13,000円を支援する。（1m2未満切捨て）</t>
    <rPh sb="2" eb="3">
      <t>ヌ</t>
    </rPh>
    <rPh sb="4" eb="6">
      <t>メンセキ</t>
    </rPh>
    <rPh sb="18" eb="19">
      <t>エン</t>
    </rPh>
    <rPh sb="20" eb="22">
      <t>シエン</t>
    </rPh>
    <phoneticPr fontId="2"/>
  </si>
  <si>
    <r>
      <t>珪藻土塗その他のこて塗仕上げで</t>
    </r>
    <r>
      <rPr>
        <sz val="11"/>
        <color rgb="FFFF0000"/>
        <rFont val="ＭＳ Ｐ明朝"/>
        <family val="1"/>
        <charset val="128"/>
      </rPr>
      <t>7m2以上施工</t>
    </r>
    <rPh sb="18" eb="20">
      <t>イジョウ</t>
    </rPh>
    <rPh sb="20" eb="22">
      <t>セコウ</t>
    </rPh>
    <phoneticPr fontId="2"/>
  </si>
  <si>
    <t>内壁の場合はモルタル塗、漆喰塗、土塗壁、じゅらく塗、</t>
    <phoneticPr fontId="2"/>
  </si>
  <si>
    <t>外壁の場合はモルタル塗、漆喰塗、その他のこて塗仕上げ</t>
    <phoneticPr fontId="2"/>
  </si>
  <si>
    <t>②左官仕上げ</t>
    <rPh sb="1" eb="3">
      <t>サカン</t>
    </rPh>
    <rPh sb="3" eb="5">
      <t>シア</t>
    </rPh>
    <phoneticPr fontId="2"/>
  </si>
  <si>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2"/>
  </si>
  <si>
    <t>建築大工技能を活用した見付面積</t>
    <rPh sb="0" eb="2">
      <t>ケンチク</t>
    </rPh>
    <rPh sb="2" eb="4">
      <t>ダイク</t>
    </rPh>
    <rPh sb="4" eb="6">
      <t>ギノウ</t>
    </rPh>
    <rPh sb="7" eb="9">
      <t>カツヨウ</t>
    </rPh>
    <rPh sb="11" eb="13">
      <t>ミツケ</t>
    </rPh>
    <rPh sb="13" eb="15">
      <t>メンセキ</t>
    </rPh>
    <phoneticPr fontId="2"/>
  </si>
  <si>
    <t>見付面積１m2あたり11,000円を支援する。（1m2未満切捨て）</t>
    <rPh sb="0" eb="2">
      <t>ミツケ</t>
    </rPh>
    <rPh sb="2" eb="4">
      <t>メンセキ</t>
    </rPh>
    <rPh sb="16" eb="17">
      <t>エン</t>
    </rPh>
    <rPh sb="18" eb="20">
      <t>シエン</t>
    </rPh>
    <rPh sb="27" eb="29">
      <t>ミマン</t>
    </rPh>
    <rPh sb="29" eb="31">
      <t>キリス</t>
    </rPh>
    <phoneticPr fontId="2"/>
  </si>
  <si>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2"/>
  </si>
  <si>
    <t>①建築大工技能</t>
    <rPh sb="1" eb="3">
      <t>ケンチク</t>
    </rPh>
    <rPh sb="3" eb="5">
      <t>ダイク</t>
    </rPh>
    <rPh sb="5" eb="7">
      <t>ギノウ</t>
    </rPh>
    <phoneticPr fontId="2"/>
  </si>
  <si>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2"/>
  </si>
  <si>
    <t>要綱を熟読し、補助対象要件を確認した。</t>
    <phoneticPr fontId="2"/>
  </si>
  <si>
    <t>共通事項</t>
    <rPh sb="0" eb="2">
      <t>キョウツウ</t>
    </rPh>
    <rPh sb="2" eb="4">
      <t>ジコウ</t>
    </rPh>
    <phoneticPr fontId="2"/>
  </si>
  <si>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2"/>
  </si>
  <si>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2"/>
  </si>
  <si>
    <t>＜実績報告時の提出書類＞</t>
    <rPh sb="1" eb="3">
      <t>ジッセキ</t>
    </rPh>
    <rPh sb="3" eb="5">
      <t>ホウコク</t>
    </rPh>
    <rPh sb="5" eb="6">
      <t>ジ</t>
    </rPh>
    <rPh sb="7" eb="9">
      <t>テイシュツ</t>
    </rPh>
    <rPh sb="9" eb="11">
      <t>ショルイ</t>
    </rPh>
    <phoneticPr fontId="2"/>
  </si>
  <si>
    <t>小学校区</t>
    <rPh sb="0" eb="3">
      <t>ショウガッコウ</t>
    </rPh>
    <rPh sb="3" eb="4">
      <t>ク</t>
    </rPh>
    <phoneticPr fontId="2"/>
  </si>
  <si>
    <t>住所</t>
    <rPh sb="0" eb="2">
      <t>ジュウショ</t>
    </rPh>
    <phoneticPr fontId="2"/>
  </si>
  <si>
    <t>同居、近居対象の親族世帯</t>
    <rPh sb="0" eb="2">
      <t>ドウキョ</t>
    </rPh>
    <rPh sb="3" eb="5">
      <t>キンキョ</t>
    </rPh>
    <rPh sb="5" eb="7">
      <t>タイショウ</t>
    </rPh>
    <rPh sb="8" eb="10">
      <t>シンゾク</t>
    </rPh>
    <rPh sb="10" eb="12">
      <t>セタイ</t>
    </rPh>
    <phoneticPr fontId="2"/>
  </si>
  <si>
    <t>建設地の小学校区</t>
    <rPh sb="0" eb="3">
      <t>ケンセツチ</t>
    </rPh>
    <rPh sb="4" eb="7">
      <t>ショウガッコウ</t>
    </rPh>
    <rPh sb="7" eb="8">
      <t>ク</t>
    </rPh>
    <phoneticPr fontId="2"/>
  </si>
  <si>
    <t>４　三世代同居等世帯　（補助金額：１０万円）</t>
    <rPh sb="2" eb="3">
      <t>サン</t>
    </rPh>
    <rPh sb="3" eb="5">
      <t>セダイ</t>
    </rPh>
    <rPh sb="5" eb="7">
      <t>ドウキョ</t>
    </rPh>
    <rPh sb="7" eb="8">
      <t>トウ</t>
    </rPh>
    <rPh sb="8" eb="10">
      <t>セタイ</t>
    </rPh>
    <phoneticPr fontId="2"/>
  </si>
  <si>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2"/>
  </si>
  <si>
    <t>・申請者の戸籍抄本又は戸籍謄本</t>
    <rPh sb="1" eb="4">
      <t>シンセイシャ</t>
    </rPh>
    <rPh sb="5" eb="7">
      <t>コセキ</t>
    </rPh>
    <rPh sb="7" eb="9">
      <t>ショウホン</t>
    </rPh>
    <rPh sb="9" eb="10">
      <t>マタ</t>
    </rPh>
    <rPh sb="11" eb="13">
      <t>コセキ</t>
    </rPh>
    <rPh sb="13" eb="15">
      <t>トウホン</t>
    </rPh>
    <phoneticPr fontId="2"/>
  </si>
  <si>
    <r>
      <t xml:space="preserve">・補助対象住宅に転居後の世帯全員の住民票
</t>
    </r>
    <r>
      <rPr>
        <sz val="9"/>
        <color rgb="FFFF0000"/>
        <rFont val="ＭＳ Ｐ明朝"/>
        <family val="1"/>
        <charset val="128"/>
      </rPr>
      <t>　（続柄及び転居前の住所が記載されたもの）</t>
    </r>
    <phoneticPr fontId="2"/>
  </si>
  <si>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2"/>
  </si>
  <si>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2"/>
  </si>
  <si>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2"/>
  </si>
  <si>
    <t>＜留意点＞</t>
    <rPh sb="1" eb="4">
      <t>リュウイテン</t>
    </rPh>
    <phoneticPr fontId="2"/>
  </si>
  <si>
    <t>　にある子を養育している世帯</t>
    <rPh sb="4" eb="5">
      <t>コ</t>
    </rPh>
    <rPh sb="6" eb="8">
      <t>ヨウイク</t>
    </rPh>
    <rPh sb="12" eb="14">
      <t>セタイ</t>
    </rPh>
    <phoneticPr fontId="2"/>
  </si>
  <si>
    <t>② 婚姻後10年以内の夫婦を含む世帯</t>
    <rPh sb="2" eb="4">
      <t>コンイン</t>
    </rPh>
    <rPh sb="4" eb="5">
      <t>ゴ</t>
    </rPh>
    <rPh sb="7" eb="8">
      <t>ネン</t>
    </rPh>
    <rPh sb="8" eb="10">
      <t>イナイ</t>
    </rPh>
    <rPh sb="11" eb="13">
      <t>フウフ</t>
    </rPh>
    <rPh sb="14" eb="15">
      <t>フク</t>
    </rPh>
    <rPh sb="16" eb="18">
      <t>セタイ</t>
    </rPh>
    <phoneticPr fontId="2"/>
  </si>
  <si>
    <t>① 18歳に達して以後の最初の3月31日まで</t>
    <rPh sb="4" eb="5">
      <t>サイ</t>
    </rPh>
    <rPh sb="6" eb="7">
      <t>タッ</t>
    </rPh>
    <rPh sb="9" eb="11">
      <t>イゴ</t>
    </rPh>
    <rPh sb="12" eb="14">
      <t>サイショ</t>
    </rPh>
    <rPh sb="16" eb="17">
      <t>ガツ</t>
    </rPh>
    <rPh sb="19" eb="20">
      <t>ニチ</t>
    </rPh>
    <phoneticPr fontId="2"/>
  </si>
  <si>
    <t>次の①②のどちらかに該当すること。</t>
    <phoneticPr fontId="2"/>
  </si>
  <si>
    <t>３　子育て世帯等　（補助金額：１０万円）</t>
    <rPh sb="2" eb="4">
      <t>コソダ</t>
    </rPh>
    <rPh sb="5" eb="7">
      <t>セタイ</t>
    </rPh>
    <rPh sb="7" eb="8">
      <t>トウ</t>
    </rPh>
    <rPh sb="10" eb="14">
      <t>ホジョキンガク</t>
    </rPh>
    <rPh sb="17" eb="19">
      <t>マンエン</t>
    </rPh>
    <phoneticPr fontId="2"/>
  </si>
  <si>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2"/>
  </si>
  <si>
    <t>見付面積の算出過程及び結果並びに使用場所がわかる立面図、展開図等の書類</t>
  </si>
  <si>
    <t>県産材使用に関する補助金額　計：</t>
    <rPh sb="0" eb="2">
      <t>ケンサン</t>
    </rPh>
    <rPh sb="2" eb="3">
      <t>ザイ</t>
    </rPh>
    <rPh sb="3" eb="5">
      <t>シヨウ</t>
    </rPh>
    <rPh sb="6" eb="7">
      <t>カン</t>
    </rPh>
    <rPh sb="9" eb="11">
      <t>ホジョ</t>
    </rPh>
    <rPh sb="11" eb="13">
      <t>キンガク</t>
    </rPh>
    <rPh sb="14" eb="15">
      <t>ケイ</t>
    </rPh>
    <phoneticPr fontId="2"/>
  </si>
  <si>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2"/>
  </si>
  <si>
    <t>②県産材の構造材又は下地材の使用材積</t>
    <rPh sb="5" eb="8">
      <t>コウゾウザイ</t>
    </rPh>
    <rPh sb="8" eb="9">
      <t>マタ</t>
    </rPh>
    <rPh sb="10" eb="13">
      <t>シタジザイ</t>
    </rPh>
    <rPh sb="16" eb="18">
      <t>ザイセキ</t>
    </rPh>
    <phoneticPr fontId="2"/>
  </si>
  <si>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2"/>
  </si>
  <si>
    <t>使用量</t>
    <rPh sb="0" eb="2">
      <t>シヨウ</t>
    </rPh>
    <rPh sb="2" eb="3">
      <t>リョウ</t>
    </rPh>
    <phoneticPr fontId="2"/>
  </si>
  <si>
    <t>プレカットを一切使用しない。</t>
    <rPh sb="6" eb="8">
      <t>イッサイ</t>
    </rPh>
    <rPh sb="8" eb="10">
      <t>シヨウ</t>
    </rPh>
    <phoneticPr fontId="2"/>
  </si>
  <si>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2"/>
  </si>
  <si>
    <t>プレカット工場名</t>
    <rPh sb="5" eb="7">
      <t>コウジョウ</t>
    </rPh>
    <rPh sb="7" eb="8">
      <t>メイ</t>
    </rPh>
    <phoneticPr fontId="2"/>
  </si>
  <si>
    <t>プレカットを行う場合は、県内のプレカット工場で加工すること。</t>
    <rPh sb="6" eb="7">
      <t>オコナ</t>
    </rPh>
    <rPh sb="8" eb="10">
      <t>バアイ</t>
    </rPh>
    <rPh sb="12" eb="14">
      <t>ケンナイ</t>
    </rPh>
    <rPh sb="20" eb="22">
      <t>コウジョウ</t>
    </rPh>
    <rPh sb="23" eb="25">
      <t>カコウ</t>
    </rPh>
    <phoneticPr fontId="2"/>
  </si>
  <si>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2"/>
  </si>
  <si>
    <t>２　県産材の使用</t>
    <rPh sb="2" eb="4">
      <t>ケンサン</t>
    </rPh>
    <rPh sb="4" eb="5">
      <t>ザイ</t>
    </rPh>
    <rPh sb="6" eb="8">
      <t>シヨウ</t>
    </rPh>
    <phoneticPr fontId="2"/>
  </si>
  <si>
    <t>（実績報告時）交付申請時からの改修部分の図面、配置図の変更がある。</t>
    <rPh sb="1" eb="3">
      <t>ジッセキ</t>
    </rPh>
    <rPh sb="3" eb="5">
      <t>ホウコク</t>
    </rPh>
    <rPh sb="5" eb="6">
      <t>ジ</t>
    </rPh>
    <rPh sb="7" eb="9">
      <t>コウフ</t>
    </rPh>
    <rPh sb="9" eb="11">
      <t>シンセイ</t>
    </rPh>
    <rPh sb="11" eb="12">
      <t>ジ</t>
    </rPh>
    <rPh sb="15" eb="17">
      <t>カイシュウ</t>
    </rPh>
    <rPh sb="17" eb="19">
      <t>ブブン</t>
    </rPh>
    <rPh sb="20" eb="22">
      <t>ズメン</t>
    </rPh>
    <rPh sb="23" eb="26">
      <t>ハイチズ</t>
    </rPh>
    <rPh sb="27" eb="29">
      <t>ヘンコウ</t>
    </rPh>
    <phoneticPr fontId="2"/>
  </si>
  <si>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2"/>
  </si>
  <si>
    <t>日</t>
    <rPh sb="0" eb="1">
      <t>ニチ</t>
    </rPh>
    <phoneticPr fontId="2"/>
  </si>
  <si>
    <t>月</t>
    <rPh sb="0" eb="1">
      <t>ツキ</t>
    </rPh>
    <phoneticPr fontId="2"/>
  </si>
  <si>
    <t>年</t>
    <rPh sb="0" eb="1">
      <t>ネン</t>
    </rPh>
    <phoneticPr fontId="2"/>
  </si>
  <si>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2"/>
  </si>
  <si>
    <t>車庫、物置、木塀等の工事</t>
    <rPh sb="0" eb="2">
      <t>シャコ</t>
    </rPh>
    <rPh sb="3" eb="5">
      <t>モノオキ</t>
    </rPh>
    <rPh sb="6" eb="7">
      <t>モク</t>
    </rPh>
    <rPh sb="7" eb="8">
      <t>ベイ</t>
    </rPh>
    <rPh sb="8" eb="9">
      <t>ナド</t>
    </rPh>
    <rPh sb="10" eb="12">
      <t>コウジ</t>
    </rPh>
    <phoneticPr fontId="2"/>
  </si>
  <si>
    <t>増改築</t>
    <rPh sb="0" eb="3">
      <t>ゾウカイチク</t>
    </rPh>
    <phoneticPr fontId="2"/>
  </si>
  <si>
    <t>建築工事届の要否</t>
    <rPh sb="0" eb="2">
      <t>ケンチク</t>
    </rPh>
    <rPh sb="2" eb="4">
      <t>コウジ</t>
    </rPh>
    <rPh sb="4" eb="5">
      <t>トドケ</t>
    </rPh>
    <rPh sb="6" eb="8">
      <t>ヨウヒ</t>
    </rPh>
    <phoneticPr fontId="2"/>
  </si>
  <si>
    <t>建築確認の要否</t>
    <rPh sb="0" eb="2">
      <t>ケンチク</t>
    </rPh>
    <rPh sb="2" eb="4">
      <t>カクニン</t>
    </rPh>
    <rPh sb="5" eb="7">
      <t>ヨウヒ</t>
    </rPh>
    <phoneticPr fontId="2"/>
  </si>
  <si>
    <t>建築基準法に適合していること。</t>
    <rPh sb="0" eb="2">
      <t>ケンチク</t>
    </rPh>
    <rPh sb="2" eb="5">
      <t>キジュンホウ</t>
    </rPh>
    <rPh sb="6" eb="8">
      <t>テキゴウ</t>
    </rPh>
    <phoneticPr fontId="2"/>
  </si>
  <si>
    <t>連絡先</t>
  </si>
  <si>
    <t>所在地</t>
    <rPh sb="0" eb="3">
      <t>ショザイチ</t>
    </rPh>
    <phoneticPr fontId="2"/>
  </si>
  <si>
    <t>事業者名</t>
    <rPh sb="0" eb="3">
      <t>ジギョウシャ</t>
    </rPh>
    <rPh sb="3" eb="4">
      <t>メイ</t>
    </rPh>
    <phoneticPr fontId="2"/>
  </si>
  <si>
    <t>県内に本拠を置く事業者の施工であること。</t>
    <rPh sb="0" eb="2">
      <t>ケンナイ</t>
    </rPh>
    <rPh sb="3" eb="5">
      <t>ホンキョ</t>
    </rPh>
    <rPh sb="6" eb="7">
      <t>オ</t>
    </rPh>
    <rPh sb="8" eb="11">
      <t>ジギョウシャ</t>
    </rPh>
    <rPh sb="12" eb="14">
      <t>セコウ</t>
    </rPh>
    <phoneticPr fontId="2"/>
  </si>
  <si>
    <t>完了（予定）年月日</t>
    <rPh sb="0" eb="2">
      <t>カンリョウ</t>
    </rPh>
    <rPh sb="3" eb="5">
      <t>ヨテイ</t>
    </rPh>
    <rPh sb="6" eb="7">
      <t>ネン</t>
    </rPh>
    <rPh sb="7" eb="8">
      <t>ツキ</t>
    </rPh>
    <rPh sb="8" eb="9">
      <t>ヒ</t>
    </rPh>
    <phoneticPr fontId="2"/>
  </si>
  <si>
    <t>着手（予定）年月日</t>
    <rPh sb="0" eb="2">
      <t>チャクシュ</t>
    </rPh>
    <rPh sb="3" eb="5">
      <t>ヨテイ</t>
    </rPh>
    <rPh sb="6" eb="7">
      <t>ネン</t>
    </rPh>
    <rPh sb="7" eb="8">
      <t>ツキ</t>
    </rPh>
    <rPh sb="8" eb="9">
      <t>ヒ</t>
    </rPh>
    <phoneticPr fontId="2"/>
  </si>
  <si>
    <t>工期</t>
    <rPh sb="0" eb="2">
      <t>コウキ</t>
    </rPh>
    <phoneticPr fontId="2"/>
  </si>
  <si>
    <t>工法</t>
    <rPh sb="0" eb="2">
      <t>コウホウ</t>
    </rPh>
    <phoneticPr fontId="2"/>
  </si>
  <si>
    <t>m2</t>
  </si>
  <si>
    <t>延べ面積</t>
    <rPh sb="0" eb="1">
      <t>ノ</t>
    </rPh>
    <rPh sb="2" eb="4">
      <t>メンセキ</t>
    </rPh>
    <phoneticPr fontId="2"/>
  </si>
  <si>
    <t>工事費</t>
    <rPh sb="0" eb="3">
      <t>コウジヒ</t>
    </rPh>
    <phoneticPr fontId="2"/>
  </si>
  <si>
    <t>工事種別</t>
    <rPh sb="0" eb="2">
      <t>コウジ</t>
    </rPh>
    <rPh sb="2" eb="4">
      <t>シュベツ</t>
    </rPh>
    <phoneticPr fontId="2"/>
  </si>
  <si>
    <t>市町村名</t>
    <rPh sb="0" eb="4">
      <t>シチョウソンメイ</t>
    </rPh>
    <phoneticPr fontId="2"/>
  </si>
  <si>
    <t>建設地</t>
    <rPh sb="0" eb="3">
      <t>ケンセツチ</t>
    </rPh>
    <phoneticPr fontId="2"/>
  </si>
  <si>
    <t>※当該住宅と同一敷地内にあり、一体的に日常生活の用に供される車庫、物置、木塀等に係るものを含む。</t>
    <phoneticPr fontId="2"/>
  </si>
  <si>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2"/>
  </si>
  <si>
    <t>鳥取県西部総合事務所長</t>
    <rPh sb="0" eb="3">
      <t>トットリケン</t>
    </rPh>
    <rPh sb="5" eb="7">
      <t>ソウゴウ</t>
    </rPh>
    <rPh sb="7" eb="10">
      <t>ジムショ</t>
    </rPh>
    <rPh sb="10" eb="11">
      <t>チョウ</t>
    </rPh>
    <phoneticPr fontId="2"/>
  </si>
  <si>
    <t>日南町</t>
    <rPh sb="0" eb="3">
      <t>ニチナンチョウ</t>
    </rPh>
    <phoneticPr fontId="2"/>
  </si>
  <si>
    <t>日野町</t>
    <rPh sb="0" eb="3">
      <t>ヒノチョウ</t>
    </rPh>
    <phoneticPr fontId="2"/>
  </si>
  <si>
    <t>１　共通事項</t>
    <rPh sb="2" eb="4">
      <t>キョウツウ</t>
    </rPh>
    <rPh sb="4" eb="6">
      <t>ジコウ</t>
    </rPh>
    <phoneticPr fontId="2"/>
  </si>
  <si>
    <t>江府町</t>
    <rPh sb="0" eb="3">
      <t>コウフチョウ</t>
    </rPh>
    <phoneticPr fontId="2"/>
  </si>
  <si>
    <t>日吉津村</t>
    <rPh sb="0" eb="4">
      <t>ヒエヅソン</t>
    </rPh>
    <phoneticPr fontId="2"/>
  </si>
  <si>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2"/>
  </si>
  <si>
    <t>南部町</t>
    <rPh sb="0" eb="3">
      <t>ナンブチョウ</t>
    </rPh>
    <phoneticPr fontId="2"/>
  </si>
  <si>
    <t>各項目をよくお読みいただき、該当する項目の□に✔を記入してください。</t>
    <rPh sb="0" eb="3">
      <t>カクコウモク</t>
    </rPh>
    <rPh sb="7" eb="8">
      <t>ヨ</t>
    </rPh>
    <rPh sb="14" eb="16">
      <t>ガイトウ</t>
    </rPh>
    <rPh sb="18" eb="20">
      <t>コウモク</t>
    </rPh>
    <rPh sb="25" eb="27">
      <t>キニュウ</t>
    </rPh>
    <phoneticPr fontId="2"/>
  </si>
  <si>
    <t>伯耆町</t>
    <rPh sb="0" eb="3">
      <t>ホウキチョウ</t>
    </rPh>
    <phoneticPr fontId="2"/>
  </si>
  <si>
    <t>＜記入方法＞</t>
    <rPh sb="1" eb="3">
      <t>キニュウ</t>
    </rPh>
    <rPh sb="3" eb="5">
      <t>ホウホウ</t>
    </rPh>
    <phoneticPr fontId="2"/>
  </si>
  <si>
    <t>大山町</t>
    <rPh sb="0" eb="3">
      <t>ダイセンチョウ</t>
    </rPh>
    <phoneticPr fontId="2"/>
  </si>
  <si>
    <t>電話</t>
    <rPh sb="0" eb="2">
      <t>デンワ</t>
    </rPh>
    <phoneticPr fontId="2"/>
  </si>
  <si>
    <t>鳥取県中部総合事務所長</t>
    <rPh sb="0" eb="3">
      <t>トットリケン</t>
    </rPh>
    <rPh sb="3" eb="5">
      <t>チュウブ</t>
    </rPh>
    <rPh sb="5" eb="7">
      <t>ソウゴウ</t>
    </rPh>
    <rPh sb="7" eb="10">
      <t>ジムショ</t>
    </rPh>
    <rPh sb="10" eb="11">
      <t>チョウ</t>
    </rPh>
    <phoneticPr fontId="2"/>
  </si>
  <si>
    <t>北栄町</t>
    <rPh sb="0" eb="3">
      <t>ホクエイチョウ</t>
    </rPh>
    <phoneticPr fontId="2"/>
  </si>
  <si>
    <t>琴浦町</t>
    <rPh sb="0" eb="3">
      <t>コトウラチョウ</t>
    </rPh>
    <phoneticPr fontId="2"/>
  </si>
  <si>
    <t>湯梨浜町</t>
    <rPh sb="0" eb="3">
      <t>ユリハマ</t>
    </rPh>
    <rPh sb="3" eb="4">
      <t>チョウ</t>
    </rPh>
    <phoneticPr fontId="2"/>
  </si>
  <si>
    <t>〒</t>
    <phoneticPr fontId="2"/>
  </si>
  <si>
    <t>三朝町</t>
    <rPh sb="0" eb="3">
      <t>ミササチョウ</t>
    </rPh>
    <phoneticPr fontId="2"/>
  </si>
  <si>
    <t>鳥取県東部建築住宅事務所長</t>
    <rPh sb="0" eb="3">
      <t>トットリケン</t>
    </rPh>
    <rPh sb="3" eb="5">
      <t>トウブ</t>
    </rPh>
    <rPh sb="5" eb="7">
      <t>ケンチク</t>
    </rPh>
    <rPh sb="7" eb="9">
      <t>ジュウタク</t>
    </rPh>
    <rPh sb="9" eb="12">
      <t>ジムショ</t>
    </rPh>
    <rPh sb="12" eb="13">
      <t>チョウ</t>
    </rPh>
    <phoneticPr fontId="2"/>
  </si>
  <si>
    <t>八頭町</t>
    <rPh sb="0" eb="3">
      <t>ヤズチョウ</t>
    </rPh>
    <phoneticPr fontId="2"/>
  </si>
  <si>
    <t>智頭町</t>
    <rPh sb="0" eb="3">
      <t>チズチョウ</t>
    </rPh>
    <phoneticPr fontId="2"/>
  </si>
  <si>
    <t>若桜町</t>
    <rPh sb="0" eb="3">
      <t>ワカサチョウ</t>
    </rPh>
    <phoneticPr fontId="2"/>
  </si>
  <si>
    <t>岩美町</t>
    <rPh sb="0" eb="3">
      <t>イワミチョウ</t>
    </rPh>
    <phoneticPr fontId="2"/>
  </si>
  <si>
    <t>　私は、とっとり住まいる支援事業補助金交付要綱を熟読し、交付申請（実績報告）内容について下記のとおり確認しました。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4" eb="26">
      <t>ジュクドク</t>
    </rPh>
    <rPh sb="28" eb="30">
      <t>コウフ</t>
    </rPh>
    <rPh sb="30" eb="32">
      <t>シンセイ</t>
    </rPh>
    <rPh sb="33" eb="35">
      <t>ジッセキ</t>
    </rPh>
    <rPh sb="35" eb="37">
      <t>ホウコク</t>
    </rPh>
    <rPh sb="38" eb="40">
      <t>ナイヨウ</t>
    </rPh>
    <phoneticPr fontId="2"/>
  </si>
  <si>
    <t>境港市</t>
    <rPh sb="0" eb="3">
      <t>サカイミナトシ</t>
    </rPh>
    <phoneticPr fontId="2"/>
  </si>
  <si>
    <t>倉吉市</t>
    <rPh sb="0" eb="3">
      <t>クラヨシシ</t>
    </rPh>
    <phoneticPr fontId="2"/>
  </si>
  <si>
    <t>入力すると色が消えます。</t>
    <rPh sb="0" eb="2">
      <t>ニュウリョク</t>
    </rPh>
    <rPh sb="5" eb="6">
      <t>イロ</t>
    </rPh>
    <rPh sb="7" eb="8">
      <t>キ</t>
    </rPh>
    <phoneticPr fontId="2"/>
  </si>
  <si>
    <t>米子市</t>
    <rPh sb="0" eb="3">
      <t>ヨナゴシ</t>
    </rPh>
    <phoneticPr fontId="2"/>
  </si>
  <si>
    <t>入力欄がある項目は、色付きの欄に記入してください。</t>
    <rPh sb="0" eb="2">
      <t>ニュウリョク</t>
    </rPh>
    <rPh sb="2" eb="3">
      <t>ラン</t>
    </rPh>
    <rPh sb="6" eb="8">
      <t>コウモク</t>
    </rPh>
    <rPh sb="10" eb="12">
      <t>イロツ</t>
    </rPh>
    <rPh sb="14" eb="15">
      <t>ラン</t>
    </rPh>
    <rPh sb="16" eb="18">
      <t>キニュウ</t>
    </rPh>
    <phoneticPr fontId="2"/>
  </si>
  <si>
    <t>鳥取市</t>
    <rPh sb="0" eb="3">
      <t>トットリシ</t>
    </rPh>
    <phoneticPr fontId="2"/>
  </si>
  <si>
    <t>該当する項目の□に✔を記入してください（リストから選択）</t>
    <rPh sb="0" eb="2">
      <t>ガイトウ</t>
    </rPh>
    <rPh sb="4" eb="6">
      <t>コウモク</t>
    </rPh>
    <rPh sb="11" eb="13">
      <t>キニュウ</t>
    </rPh>
    <rPh sb="25" eb="27">
      <t>センタク</t>
    </rPh>
    <phoneticPr fontId="2"/>
  </si>
  <si>
    <t>←添付書類はチェックシートに連動して表示します。</t>
    <rPh sb="1" eb="3">
      <t>テンプ</t>
    </rPh>
    <rPh sb="3" eb="5">
      <t>ショルイ</t>
    </rPh>
    <rPh sb="14" eb="16">
      <t>レンドウ</t>
    </rPh>
    <rPh sb="18" eb="20">
      <t>ヒョウジ</t>
    </rPh>
    <phoneticPr fontId="2"/>
  </si>
  <si>
    <t>添付書類</t>
    <rPh sb="0" eb="2">
      <t>テンプ</t>
    </rPh>
    <rPh sb="2" eb="4">
      <t>ショルイ</t>
    </rPh>
    <phoneticPr fontId="2"/>
  </si>
  <si>
    <t>←金額はチェックシートに連動して表示します。</t>
    <rPh sb="1" eb="3">
      <t>キンガク</t>
    </rPh>
    <rPh sb="12" eb="14">
      <t>レンドウ</t>
    </rPh>
    <rPh sb="16" eb="18">
      <t>ヒョウジ</t>
    </rPh>
    <phoneticPr fontId="2"/>
  </si>
  <si>
    <t>円</t>
    <rPh sb="0" eb="1">
      <t>エン</t>
    </rPh>
    <phoneticPr fontId="2"/>
  </si>
  <si>
    <t>金</t>
    <rPh sb="0" eb="1">
      <t>キン</t>
    </rPh>
    <phoneticPr fontId="2"/>
  </si>
  <si>
    <t>交付申請額</t>
    <rPh sb="0" eb="2">
      <t>コウフ</t>
    </rPh>
    <rPh sb="2" eb="4">
      <t>シンセイ</t>
    </rPh>
    <rPh sb="4" eb="5">
      <t>ガク</t>
    </rPh>
    <phoneticPr fontId="2"/>
  </si>
  <si>
    <t>算定基準額</t>
    <rPh sb="0" eb="2">
      <t>サンテイ</t>
    </rPh>
    <rPh sb="2" eb="4">
      <t>キジュン</t>
    </rPh>
    <rPh sb="4" eb="5">
      <t>ガク</t>
    </rPh>
    <phoneticPr fontId="2"/>
  </si>
  <si>
    <t>とっとり住まいる支援事業補助金</t>
    <rPh sb="4" eb="5">
      <t>ス</t>
    </rPh>
    <rPh sb="12" eb="15">
      <t>ホジョキン</t>
    </rPh>
    <phoneticPr fontId="2"/>
  </si>
  <si>
    <t>補助事業等の名称</t>
    <rPh sb="0" eb="2">
      <t>ホジョ</t>
    </rPh>
    <rPh sb="2" eb="4">
      <t>ジギョウ</t>
    </rPh>
    <rPh sb="4" eb="5">
      <t>トウ</t>
    </rPh>
    <rPh sb="6" eb="8">
      <t>メイショウ</t>
    </rPh>
    <phoneticPr fontId="2"/>
  </si>
  <si>
    <t>記</t>
    <rPh sb="0" eb="1">
      <t>キ</t>
    </rPh>
    <phoneticPr fontId="2"/>
  </si>
  <si>
    <t>←住所・氏名・電話はチェックシートから引用します</t>
    <rPh sb="1" eb="3">
      <t>ジュウショ</t>
    </rPh>
    <rPh sb="4" eb="6">
      <t>シメイ</t>
    </rPh>
    <rPh sb="7" eb="9">
      <t>デンワ</t>
    </rPh>
    <rPh sb="19" eb="21">
      <t>インヨウ</t>
    </rPh>
    <phoneticPr fontId="2"/>
  </si>
  <si>
    <t>申請者</t>
    <rPh sb="0" eb="3">
      <t>シンセイシャ</t>
    </rPh>
    <phoneticPr fontId="2"/>
  </si>
  <si>
    <t>←日付はチェックシートから引用します</t>
    <rPh sb="1" eb="3">
      <t>ヒヅケ</t>
    </rPh>
    <rPh sb="13" eb="15">
      <t>インヨウ</t>
    </rPh>
    <phoneticPr fontId="2"/>
  </si>
  <si>
    <t>月</t>
    <rPh sb="0" eb="1">
      <t>ガツ</t>
    </rPh>
    <phoneticPr fontId="2"/>
  </si>
  <si>
    <t>令和</t>
    <rPh sb="0" eb="2">
      <t>レイワ</t>
    </rPh>
    <phoneticPr fontId="2"/>
  </si>
  <si>
    <t>様式第１号（第５条関係）</t>
    <rPh sb="0" eb="2">
      <t>ヨウシキ</t>
    </rPh>
    <rPh sb="2" eb="3">
      <t>ダイ</t>
    </rPh>
    <rPh sb="4" eb="5">
      <t>ゴウ</t>
    </rPh>
    <rPh sb="6" eb="7">
      <t>ダイ</t>
    </rPh>
    <rPh sb="8" eb="9">
      <t>ジョウ</t>
    </rPh>
    <rPh sb="9" eb="11">
      <t>カンケイ</t>
    </rPh>
    <phoneticPr fontId="2"/>
  </si>
  <si>
    <t>行挿入、セル結合、計算式削除厳禁</t>
    <rPh sb="0" eb="1">
      <t>ギョウ</t>
    </rPh>
    <rPh sb="1" eb="3">
      <t>ソウニュウ</t>
    </rPh>
    <rPh sb="6" eb="8">
      <t>ケツゴウ</t>
    </rPh>
    <rPh sb="9" eb="12">
      <t>ケイサンシキ</t>
    </rPh>
    <rPh sb="12" eb="14">
      <t>サクジョ</t>
    </rPh>
    <rPh sb="14" eb="16">
      <t>ゲンキン</t>
    </rPh>
    <phoneticPr fontId="2"/>
  </si>
  <si>
    <t>申請</t>
    <rPh sb="0" eb="2">
      <t>シンセイ</t>
    </rPh>
    <phoneticPr fontId="2"/>
  </si>
  <si>
    <t>実績</t>
    <rPh sb="0" eb="2">
      <t>ジッセキ</t>
    </rPh>
    <phoneticPr fontId="2"/>
  </si>
  <si>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</si>
  <si>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27"/>
  </si>
  <si>
    <t>区分</t>
    <rPh sb="0" eb="2">
      <t>クブン</t>
    </rPh>
    <phoneticPr fontId="2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</si>
  <si>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</si>
  <si>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2"/>
  </si>
  <si>
    <t>電子申請利用
（実績報告）</t>
    <rPh sb="0" eb="4">
      <t>デンシシンセイ</t>
    </rPh>
    <rPh sb="4" eb="6">
      <t>リヨウ</t>
    </rPh>
    <rPh sb="8" eb="10">
      <t>ジッセキ</t>
    </rPh>
    <rPh sb="10" eb="12">
      <t>ホウコク</t>
    </rPh>
    <phoneticPr fontId="2"/>
  </si>
  <si>
    <t>交付申請日
（登録の場合は、登録申請日）</t>
    <phoneticPr fontId="2"/>
  </si>
  <si>
    <t>申請者</t>
    <rPh sb="0" eb="3">
      <t>シンセイシャ</t>
    </rPh>
    <phoneticPr fontId="27"/>
  </si>
  <si>
    <t>建設地</t>
    <rPh sb="0" eb="3">
      <t>ケンセツチ</t>
    </rPh>
    <phoneticPr fontId="27"/>
  </si>
  <si>
    <t>新築助成（予定）</t>
    <rPh sb="0" eb="2">
      <t>シンチク</t>
    </rPh>
    <rPh sb="2" eb="4">
      <t>ジョセイ</t>
    </rPh>
    <rPh sb="5" eb="7">
      <t>ヨテイ</t>
    </rPh>
    <phoneticPr fontId="2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</si>
  <si>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</si>
  <si>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</si>
  <si>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27"/>
  </si>
  <si>
    <t>交付（登録）決定</t>
    <rPh sb="0" eb="2">
      <t>コウフ</t>
    </rPh>
    <rPh sb="3" eb="5">
      <t>トウロク</t>
    </rPh>
    <rPh sb="6" eb="8">
      <t>ケッテイ</t>
    </rPh>
    <phoneticPr fontId="27"/>
  </si>
  <si>
    <t>業者名</t>
    <rPh sb="0" eb="2">
      <t>ギョウシャ</t>
    </rPh>
    <rPh sb="2" eb="3">
      <t>メイ</t>
    </rPh>
    <phoneticPr fontId="27"/>
  </si>
  <si>
    <t>プレカット事業者名</t>
    <rPh sb="5" eb="8">
      <t>ジギョウシャ</t>
    </rPh>
    <rPh sb="8" eb="9">
      <t>メイ</t>
    </rPh>
    <phoneticPr fontId="2"/>
  </si>
  <si>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</si>
  <si>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</si>
  <si>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</si>
  <si>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</si>
  <si>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</si>
  <si>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</si>
  <si>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新築助成（実績）</t>
    <rPh sb="0" eb="2">
      <t>シンチク</t>
    </rPh>
    <rPh sb="2" eb="4">
      <t>ジョセイ</t>
    </rPh>
    <rPh sb="5" eb="7">
      <t>ジッセキ</t>
    </rPh>
    <phoneticPr fontId="2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</si>
  <si>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</si>
  <si>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</si>
  <si>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27"/>
  </si>
  <si>
    <t>郵便番号</t>
    <rPh sb="0" eb="4">
      <t>ユウビンバンゴウ</t>
    </rPh>
    <phoneticPr fontId="31"/>
  </si>
  <si>
    <t>住所</t>
    <rPh sb="0" eb="2">
      <t>ジュウショ</t>
    </rPh>
    <phoneticPr fontId="31"/>
  </si>
  <si>
    <t>電話</t>
    <rPh sb="0" eb="2">
      <t>デンワ</t>
    </rPh>
    <phoneticPr fontId="27"/>
  </si>
  <si>
    <t>県産材定額</t>
    <rPh sb="0" eb="1">
      <t>ケン</t>
    </rPh>
    <rPh sb="1" eb="3">
      <t>サンザイ</t>
    </rPh>
    <rPh sb="3" eb="5">
      <t>テイガク</t>
    </rPh>
    <phoneticPr fontId="2"/>
  </si>
  <si>
    <t>県産規格材活用</t>
    <rPh sb="0" eb="2">
      <t>ケンサン</t>
    </rPh>
    <rPh sb="2" eb="4">
      <t>キカク</t>
    </rPh>
    <rPh sb="4" eb="5">
      <t>ザイ</t>
    </rPh>
    <rPh sb="5" eb="7">
      <t>カツヨウ</t>
    </rPh>
    <phoneticPr fontId="27"/>
  </si>
  <si>
    <t>機械等級区分構造材</t>
    <rPh sb="0" eb="2">
      <t>キカイ</t>
    </rPh>
    <rPh sb="2" eb="4">
      <t>トウキュウ</t>
    </rPh>
    <rPh sb="4" eb="6">
      <t>クブン</t>
    </rPh>
    <rPh sb="6" eb="9">
      <t>コウゾウザイ</t>
    </rPh>
    <phoneticPr fontId="27"/>
  </si>
  <si>
    <t>県産ＣＬＴ材</t>
    <rPh sb="0" eb="2">
      <t>ケンサン</t>
    </rPh>
    <rPh sb="5" eb="6">
      <t>ザイ</t>
    </rPh>
    <phoneticPr fontId="27"/>
  </si>
  <si>
    <t>県産内外装材</t>
    <rPh sb="0" eb="2">
      <t>ケンサン</t>
    </rPh>
    <rPh sb="2" eb="5">
      <t>ナイガイソウ</t>
    </rPh>
    <rPh sb="5" eb="6">
      <t>ザイ</t>
    </rPh>
    <phoneticPr fontId="2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</si>
  <si>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</si>
  <si>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</si>
  <si>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27"/>
  </si>
  <si>
    <t>県産材</t>
    <rPh sb="0" eb="3">
      <t>ケンサンザイ</t>
    </rPh>
    <phoneticPr fontId="31"/>
  </si>
  <si>
    <t>伝統</t>
    <rPh sb="0" eb="2">
      <t>デントウ</t>
    </rPh>
    <phoneticPr fontId="2"/>
  </si>
  <si>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</si>
  <si>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27"/>
  </si>
  <si>
    <t>確定額
(千円)</t>
    <rPh sb="0" eb="2">
      <t>カクテイ</t>
    </rPh>
    <rPh sb="2" eb="3">
      <t>ガク</t>
    </rPh>
    <rPh sb="3" eb="4">
      <t>キンガク</t>
    </rPh>
    <rPh sb="5" eb="7">
      <t>センエン</t>
    </rPh>
    <phoneticPr fontId="31"/>
  </si>
  <si>
    <t>実績減</t>
    <rPh sb="0" eb="2">
      <t>ジッセキ</t>
    </rPh>
    <rPh sb="2" eb="3">
      <t>ゲン</t>
    </rPh>
    <phoneticPr fontId="2"/>
  </si>
  <si>
    <t>交付確定額
（改修）</t>
    <rPh sb="0" eb="2">
      <t>コウフ</t>
    </rPh>
    <rPh sb="2" eb="4">
      <t>カクテイ</t>
    </rPh>
    <rPh sb="4" eb="5">
      <t>ガク</t>
    </rPh>
    <rPh sb="7" eb="9">
      <t>カイシュウ</t>
    </rPh>
    <phoneticPr fontId="31"/>
  </si>
  <si>
    <t>自動表示</t>
    <rPh sb="0" eb="2">
      <t>ジドウ</t>
    </rPh>
    <rPh sb="2" eb="4">
      <t>ヒョウジ</t>
    </rPh>
    <phoneticPr fontId="2"/>
  </si>
  <si>
    <t>自動表示</t>
    <rPh sb="0" eb="2">
      <t>ジドウ</t>
    </rPh>
    <rPh sb="2" eb="4">
      <t>ヒョウジ</t>
    </rPh>
    <phoneticPr fontId="27"/>
  </si>
  <si>
    <t>支払済取下取消判定</t>
    <rPh sb="0" eb="2">
      <t>シハライ</t>
    </rPh>
    <rPh sb="2" eb="3">
      <t>ズ</t>
    </rPh>
    <rPh sb="3" eb="4">
      <t>ト</t>
    </rPh>
    <rPh sb="4" eb="5">
      <t>サ</t>
    </rPh>
    <rPh sb="5" eb="6">
      <t>ト</t>
    </rPh>
    <rPh sb="6" eb="7">
      <t>ケ</t>
    </rPh>
    <rPh sb="7" eb="9">
      <t>ハンテイ</t>
    </rPh>
    <phoneticPr fontId="2"/>
  </si>
  <si>
    <t>建売住宅の申請判定</t>
    <rPh sb="0" eb="2">
      <t>タテウリ</t>
    </rPh>
    <rPh sb="2" eb="4">
      <t>ジュウタク</t>
    </rPh>
    <rPh sb="5" eb="7">
      <t>シンセイ</t>
    </rPh>
    <rPh sb="7" eb="9">
      <t>ハンテイ</t>
    </rPh>
    <phoneticPr fontId="2"/>
  </si>
  <si>
    <t>選択式</t>
    <rPh sb="0" eb="2">
      <t>センタク</t>
    </rPh>
    <rPh sb="2" eb="3">
      <t>シキ</t>
    </rPh>
    <phoneticPr fontId="2"/>
  </si>
  <si>
    <r>
      <t>市町村名</t>
    </r>
    <r>
      <rPr>
        <sz val="10"/>
        <color rgb="FFFF0000"/>
        <rFont val="游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</si>
  <si>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</si>
  <si>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</si>
  <si>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</si>
  <si>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</si>
  <si>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</si>
  <si>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</si>
  <si>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</si>
  <si>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2"/>
  </si>
  <si>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</si>
  <si>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</si>
  <si>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</si>
  <si>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</si>
  <si>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</si>
  <si>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</si>
  <si>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</si>
  <si>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</si>
  <si>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</si>
  <si>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</si>
  <si>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</si>
  <si>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</si>
  <si>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</si>
  <si>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</si>
  <si>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游ゴシック"/>
        <family val="3"/>
        <charset val="128"/>
        <scheme val="minor"/>
      </rPr>
      <t>（選択式）</t>
    </r>
    <rPh sb="0" eb="1">
      <t>カワラ</t>
    </rPh>
    <rPh sb="2" eb="4">
      <t>シュルイ</t>
    </rPh>
    <rPh sb="5" eb="8">
      <t>センタクシキ</t>
    </rPh>
    <phoneticPr fontId="2"/>
  </si>
  <si>
    <r>
      <t>左官材料の種類</t>
    </r>
    <r>
      <rPr>
        <sz val="10"/>
        <color rgb="FFFF0000"/>
        <rFont val="游ゴシック"/>
        <family val="3"/>
        <charset val="128"/>
        <scheme val="minor"/>
      </rPr>
      <t>（選択式）</t>
    </r>
    <rPh sb="0" eb="2">
      <t>サカン</t>
    </rPh>
    <rPh sb="2" eb="4">
      <t>ザイリョウ</t>
    </rPh>
    <rPh sb="5" eb="7">
      <t>シュルイ</t>
    </rPh>
    <rPh sb="8" eb="11">
      <t>センタクシキ</t>
    </rPh>
    <phoneticPr fontId="2"/>
  </si>
  <si>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</si>
  <si>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</si>
  <si>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</si>
  <si>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</si>
  <si>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游ゴシック"/>
        <family val="3"/>
        <charset val="128"/>
        <scheme val="minor"/>
      </rPr>
      <t>（選択式）</t>
    </r>
    <rPh sb="2" eb="3">
      <t>サイ</t>
    </rPh>
    <rPh sb="3" eb="5">
      <t>イカ</t>
    </rPh>
    <phoneticPr fontId="31"/>
  </si>
  <si>
    <r>
      <t>18歳以下なしかつ婚姻10年</t>
    </r>
    <r>
      <rPr>
        <sz val="8"/>
        <color rgb="FFFF0000"/>
        <rFont val="游ゴシック"/>
        <family val="3"/>
        <charset val="128"/>
        <scheme val="minor"/>
      </rPr>
      <t>（選択式）</t>
    </r>
    <rPh sb="2" eb="3">
      <t>サイ</t>
    </rPh>
    <rPh sb="3" eb="5">
      <t>イカ</t>
    </rPh>
    <rPh sb="9" eb="11">
      <t>コンイン</t>
    </rPh>
    <rPh sb="13" eb="14">
      <t>ネン</t>
    </rPh>
    <phoneticPr fontId="31"/>
  </si>
  <si>
    <r>
      <t>近居（子育て世帯）</t>
    </r>
    <r>
      <rPr>
        <sz val="10"/>
        <color rgb="FFFF0000"/>
        <rFont val="游ゴシック"/>
        <family val="3"/>
        <charset val="128"/>
        <scheme val="minor"/>
      </rPr>
      <t>（選択式）</t>
    </r>
    <rPh sb="0" eb="2">
      <t>キンキョ</t>
    </rPh>
    <phoneticPr fontId="31"/>
  </si>
  <si>
    <r>
      <t>同居（子育て世帯）</t>
    </r>
    <r>
      <rPr>
        <sz val="10"/>
        <color rgb="FFFF0000"/>
        <rFont val="游ゴシック"/>
        <family val="3"/>
        <charset val="128"/>
        <scheme val="minor"/>
      </rPr>
      <t>（選択式）</t>
    </r>
    <rPh sb="0" eb="2">
      <t>ドウキョ</t>
    </rPh>
    <rPh sb="3" eb="5">
      <t>コソダ</t>
    </rPh>
    <rPh sb="6" eb="8">
      <t>セタイ</t>
    </rPh>
    <phoneticPr fontId="31"/>
  </si>
  <si>
    <r>
      <t>同居（親世帯）</t>
    </r>
    <r>
      <rPr>
        <sz val="10"/>
        <color rgb="FFFF0000"/>
        <rFont val="游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</si>
  <si>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</si>
  <si>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</si>
  <si>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</si>
  <si>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</si>
  <si>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27"/>
  </si>
  <si>
    <t>着工</t>
    <rPh sb="0" eb="2">
      <t>チャッコウ</t>
    </rPh>
    <phoneticPr fontId="27"/>
  </si>
  <si>
    <t>完成</t>
    <rPh sb="0" eb="2">
      <t>カンセイ</t>
    </rPh>
    <phoneticPr fontId="27"/>
  </si>
  <si>
    <t>日付</t>
    <rPh sb="0" eb="2">
      <t>ヒヅケ</t>
    </rPh>
    <phoneticPr fontId="27"/>
  </si>
  <si>
    <t>金額</t>
    <rPh sb="0" eb="2">
      <t>キンガク</t>
    </rPh>
    <phoneticPr fontId="27"/>
  </si>
  <si>
    <t>社名等</t>
    <rPh sb="0" eb="2">
      <t>シャメイ</t>
    </rPh>
    <rPh sb="2" eb="3">
      <t>トウ</t>
    </rPh>
    <phoneticPr fontId="31"/>
  </si>
  <si>
    <t>所在地</t>
    <rPh sb="0" eb="3">
      <t>ショザイチ</t>
    </rPh>
    <phoneticPr fontId="31"/>
  </si>
  <si>
    <t>（m2）</t>
  </si>
  <si>
    <t>（万円）</t>
    <rPh sb="1" eb="2">
      <t>マン</t>
    </rPh>
    <rPh sb="2" eb="3">
      <t>エン</t>
    </rPh>
    <phoneticPr fontId="31"/>
  </si>
  <si>
    <r>
      <t xml:space="preserve">要・不要
</t>
    </r>
    <r>
      <rPr>
        <sz val="10"/>
        <color rgb="FFFF0000"/>
        <rFont val="游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</si>
  <si>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</si>
  <si>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2"/>
  </si>
  <si>
    <r>
      <t>申請区分</t>
    </r>
    <r>
      <rPr>
        <sz val="10"/>
        <color rgb="FFFF0000"/>
        <rFont val="游ゴシック"/>
        <family val="3"/>
        <charset val="128"/>
        <scheme val="minor"/>
      </rPr>
      <t>（選択式）</t>
    </r>
    <phoneticPr fontId="2"/>
  </si>
  <si>
    <t>申請受付日</t>
    <phoneticPr fontId="2"/>
  </si>
  <si>
    <t>証明書発行日</t>
    <phoneticPr fontId="2"/>
  </si>
  <si>
    <t>証明書文書番号</t>
    <phoneticPr fontId="2"/>
  </si>
  <si>
    <t>住まいる交付決定通知の文書番号</t>
    <phoneticPr fontId="2"/>
  </si>
  <si>
    <t>補助金名</t>
    <phoneticPr fontId="2"/>
  </si>
  <si>
    <t>交付主体</t>
    <phoneticPr fontId="2"/>
  </si>
  <si>
    <t>県産材を最も多く供給した製材所名</t>
    <rPh sb="0" eb="3">
      <t>ケンサンザイ</t>
    </rPh>
    <rPh sb="4" eb="5">
      <t>モット</t>
    </rPh>
    <rPh sb="6" eb="7">
      <t>オオ</t>
    </rPh>
    <rPh sb="8" eb="10">
      <t>キョウキュウ</t>
    </rPh>
    <rPh sb="12" eb="15">
      <t>セイザイショ</t>
    </rPh>
    <rPh sb="15" eb="16">
      <t>メイ</t>
    </rPh>
    <phoneticPr fontId="2"/>
  </si>
  <si>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</si>
  <si>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2"/>
  </si>
  <si>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2"/>
  </si>
  <si>
    <t>機械等級区分を行った事業者名</t>
    <rPh sb="0" eb="2">
      <t>キカイ</t>
    </rPh>
    <rPh sb="2" eb="4">
      <t>トウキュウ</t>
    </rPh>
    <rPh sb="4" eb="6">
      <t>クブン</t>
    </rPh>
    <rPh sb="7" eb="8">
      <t>オコナ</t>
    </rPh>
    <rPh sb="10" eb="13">
      <t>ジギョウシャ</t>
    </rPh>
    <rPh sb="13" eb="14">
      <t>メイ</t>
    </rPh>
    <phoneticPr fontId="2"/>
  </si>
  <si>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2"/>
  </si>
  <si>
    <r>
      <t>近居（同居除く）</t>
    </r>
    <r>
      <rPr>
        <sz val="10"/>
        <color rgb="FFFF0000"/>
        <rFont val="游ゴシック"/>
        <family val="3"/>
        <charset val="128"/>
        <scheme val="minor"/>
      </rPr>
      <t>（選択式）</t>
    </r>
    <rPh sb="0" eb="2">
      <t>キンキョ</t>
    </rPh>
    <rPh sb="3" eb="5">
      <t>ドウキョ</t>
    </rPh>
    <rPh sb="5" eb="6">
      <t>ノゾ</t>
    </rPh>
    <phoneticPr fontId="31"/>
  </si>
  <si>
    <r>
      <t>同居</t>
    </r>
    <r>
      <rPr>
        <sz val="10"/>
        <color rgb="FFFF0000"/>
        <rFont val="游ゴシック"/>
        <family val="3"/>
        <charset val="128"/>
        <scheme val="minor"/>
      </rPr>
      <t>（選択式）</t>
    </r>
    <rPh sb="0" eb="2">
      <t>ドウキョ</t>
    </rPh>
    <phoneticPr fontId="31"/>
  </si>
  <si>
    <r>
      <t>手刻み</t>
    </r>
    <r>
      <rPr>
        <sz val="10"/>
        <color rgb="FFFF0000"/>
        <rFont val="游ゴシック"/>
        <family val="3"/>
        <charset val="128"/>
        <scheme val="minor"/>
      </rPr>
      <t>（選択式）</t>
    </r>
    <rPh sb="0" eb="1">
      <t>テ</t>
    </rPh>
    <rPh sb="1" eb="2">
      <t>キザ</t>
    </rPh>
    <phoneticPr fontId="31"/>
  </si>
  <si>
    <r>
      <t>下見板張り</t>
    </r>
    <r>
      <rPr>
        <sz val="10"/>
        <color rgb="FFFF0000"/>
        <rFont val="游ゴシック"/>
        <family val="3"/>
        <charset val="128"/>
        <scheme val="minor"/>
      </rPr>
      <t>（選択式）</t>
    </r>
    <rPh sb="0" eb="2">
      <t>シタミ</t>
    </rPh>
    <rPh sb="2" eb="3">
      <t>イタ</t>
    </rPh>
    <rPh sb="3" eb="4">
      <t>バ</t>
    </rPh>
    <phoneticPr fontId="31"/>
  </si>
  <si>
    <r>
      <t>左官仕上げ</t>
    </r>
    <r>
      <rPr>
        <sz val="10"/>
        <color rgb="FFFF0000"/>
        <rFont val="游ゴシック"/>
        <family val="3"/>
        <charset val="128"/>
        <scheme val="minor"/>
      </rPr>
      <t>（選択式）</t>
    </r>
    <rPh sb="0" eb="2">
      <t>サカン</t>
    </rPh>
    <rPh sb="2" eb="4">
      <t>シア</t>
    </rPh>
    <phoneticPr fontId="31"/>
  </si>
  <si>
    <r>
      <t>国産瓦</t>
    </r>
    <r>
      <rPr>
        <sz val="10"/>
        <color rgb="FFFF0000"/>
        <rFont val="游ゴシック"/>
        <family val="3"/>
        <charset val="128"/>
        <scheme val="minor"/>
      </rPr>
      <t>（選択式）</t>
    </r>
    <rPh sb="0" eb="2">
      <t>コクサン</t>
    </rPh>
    <rPh sb="2" eb="3">
      <t>ガワラ</t>
    </rPh>
    <phoneticPr fontId="31"/>
  </si>
  <si>
    <r>
      <t>木製建具</t>
    </r>
    <r>
      <rPr>
        <sz val="10"/>
        <color rgb="FFFF0000"/>
        <rFont val="游ゴシック"/>
        <family val="3"/>
        <charset val="128"/>
        <scheme val="minor"/>
      </rPr>
      <t>（選択式）</t>
    </r>
    <rPh sb="0" eb="2">
      <t>モクセイ</t>
    </rPh>
    <rPh sb="2" eb="4">
      <t>タテグ</t>
    </rPh>
    <phoneticPr fontId="31"/>
  </si>
  <si>
    <r>
      <t>畳</t>
    </r>
    <r>
      <rPr>
        <sz val="10"/>
        <color rgb="FFFF0000"/>
        <rFont val="游ゴシック"/>
        <family val="3"/>
        <charset val="128"/>
        <scheme val="minor"/>
      </rPr>
      <t>（選択式）</t>
    </r>
    <rPh sb="0" eb="1">
      <t>タタミ</t>
    </rPh>
    <phoneticPr fontId="31"/>
  </si>
  <si>
    <r>
      <t>構造材現し</t>
    </r>
    <r>
      <rPr>
        <sz val="10"/>
        <color rgb="FFFF0000"/>
        <rFont val="游ゴシック"/>
        <family val="3"/>
        <charset val="128"/>
        <scheme val="minor"/>
      </rPr>
      <t>（選択式）</t>
    </r>
    <rPh sb="0" eb="2">
      <t>コウゾウ</t>
    </rPh>
    <rPh sb="2" eb="3">
      <t>ザイ</t>
    </rPh>
    <rPh sb="3" eb="4">
      <t>アラワ</t>
    </rPh>
    <phoneticPr fontId="31"/>
  </si>
  <si>
    <t>木製建具事業者名</t>
    <rPh sb="0" eb="2">
      <t>モクセイ</t>
    </rPh>
    <rPh sb="2" eb="4">
      <t>タテグ</t>
    </rPh>
    <rPh sb="4" eb="7">
      <t>ジギョウシャ</t>
    </rPh>
    <rPh sb="7" eb="8">
      <t>メイ</t>
    </rPh>
    <phoneticPr fontId="2"/>
  </si>
  <si>
    <t>畳事業者名</t>
    <rPh sb="0" eb="1">
      <t>タタミ</t>
    </rPh>
    <rPh sb="1" eb="4">
      <t>ジギョウシャ</t>
    </rPh>
    <rPh sb="4" eb="5">
      <t>メイ</t>
    </rPh>
    <phoneticPr fontId="2"/>
  </si>
  <si>
    <t>構造材を最も多く供給した製材所名</t>
    <rPh sb="0" eb="3">
      <t>コウゾウザイ</t>
    </rPh>
    <rPh sb="4" eb="5">
      <t>モット</t>
    </rPh>
    <rPh sb="6" eb="7">
      <t>オオ</t>
    </rPh>
    <rPh sb="8" eb="10">
      <t>キョウキュウ</t>
    </rPh>
    <rPh sb="12" eb="15">
      <t>セイザイショ</t>
    </rPh>
    <rPh sb="15" eb="16">
      <t>メイ</t>
    </rPh>
    <phoneticPr fontId="2"/>
  </si>
  <si>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</si>
  <si>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</si>
  <si>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</si>
  <si>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</si>
  <si>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</si>
  <si>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</si>
  <si>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</si>
  <si>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</si>
  <si>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2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</si>
  <si>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</si>
  <si>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</si>
  <si>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27"/>
  </si>
  <si>
    <t>実績減
（千円）</t>
    <rPh sb="0" eb="2">
      <t>ジッセキ</t>
    </rPh>
    <rPh sb="2" eb="3">
      <t>ゲン</t>
    </rPh>
    <rPh sb="5" eb="7">
      <t>センエン</t>
    </rPh>
    <phoneticPr fontId="27"/>
  </si>
  <si>
    <t>改修</t>
  </si>
  <si>
    <t>合計</t>
    <rPh sb="0" eb="2">
      <t>ゴウケイ</t>
    </rPh>
    <phoneticPr fontId="2"/>
  </si>
  <si>
    <t>入力行</t>
    <rPh sb="0" eb="2">
      <t>ニュウリョク</t>
    </rPh>
    <rPh sb="2" eb="3">
      <t>ギョウ</t>
    </rPh>
    <phoneticPr fontId="2"/>
  </si>
  <si>
    <t>補助金の名称</t>
    <rPh sb="0" eb="3">
      <t>ホジョキン</t>
    </rPh>
    <rPh sb="4" eb="6">
      <t>メイショウ</t>
    </rPh>
    <phoneticPr fontId="2"/>
  </si>
  <si>
    <t>所管団体</t>
    <rPh sb="0" eb="2">
      <t>ショカン</t>
    </rPh>
    <rPh sb="2" eb="4">
      <t>ダンタイ</t>
    </rPh>
    <phoneticPr fontId="2"/>
  </si>
  <si>
    <t>連絡先電話</t>
    <rPh sb="0" eb="3">
      <t>レンラクサキ</t>
    </rPh>
    <rPh sb="3" eb="5">
      <t>デンワ</t>
    </rPh>
    <phoneticPr fontId="2"/>
  </si>
  <si>
    <t>→行全体を台帳へコピぺ</t>
    <rPh sb="1" eb="2">
      <t>ギョウ</t>
    </rPh>
    <rPh sb="2" eb="4">
      <t>ゼンタイ</t>
    </rPh>
    <rPh sb="5" eb="7">
      <t>ダイチョウ</t>
    </rPh>
    <phoneticPr fontId="2"/>
  </si>
  <si>
    <t>事業者名称</t>
    <rPh sb="0" eb="3">
      <t>ジギョウシャ</t>
    </rPh>
    <rPh sb="3" eb="5">
      <t>メイショウ</t>
    </rPh>
    <phoneticPr fontId="2"/>
  </si>
  <si>
    <t>　私は、とっとり住まいる支援事業補助金交付要綱を熟読し、実績報告内容について上記のとおり確認しました。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4" eb="26">
      <t>ジュクドク</t>
    </rPh>
    <rPh sb="28" eb="30">
      <t>ジッセキ</t>
    </rPh>
    <rPh sb="30" eb="32">
      <t>ホウコク</t>
    </rPh>
    <rPh sb="32" eb="34">
      <t>ナイヨウ</t>
    </rPh>
    <rPh sb="38" eb="39">
      <t>ウエ</t>
    </rPh>
    <phoneticPr fontId="2"/>
  </si>
  <si>
    <t>利用の有無</t>
    <rPh sb="0" eb="2">
      <t>リヨウ</t>
    </rPh>
    <rPh sb="3" eb="5">
      <t>ウム</t>
    </rPh>
    <phoneticPr fontId="2"/>
  </si>
  <si>
    <t>補助対象を同一とする国費又は県費を財源とする他の補助事業を利用していないこと。</t>
    <rPh sb="10" eb="12">
      <t>コクヒ</t>
    </rPh>
    <rPh sb="12" eb="13">
      <t>マタ</t>
    </rPh>
    <phoneticPr fontId="2"/>
  </si>
  <si>
    <t>工事契約書の写し</t>
    <phoneticPr fontId="2"/>
  </si>
  <si>
    <t>・工事契約書の写し</t>
    <phoneticPr fontId="2"/>
  </si>
  <si>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2"/>
  </si>
  <si>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2"/>
  </si>
  <si>
    <t>国の子育て世帯等支援補助金利用者である</t>
    <rPh sb="0" eb="1">
      <t>クニ</t>
    </rPh>
    <rPh sb="2" eb="4">
      <t>コソダ</t>
    </rPh>
    <rPh sb="5" eb="8">
      <t>セタイトウ</t>
    </rPh>
    <rPh sb="8" eb="10">
      <t>シエン</t>
    </rPh>
    <rPh sb="10" eb="13">
      <t>ホジョキン</t>
    </rPh>
    <rPh sb="13" eb="16">
      <t>リヨウシャ</t>
    </rPh>
    <phoneticPr fontId="2"/>
  </si>
  <si>
    <r>
      <t xml:space="preserve">               </t>
    </r>
    <r>
      <rPr>
        <sz val="9"/>
        <color rgb="FF0066FF"/>
        <rFont val="ＭＳ Ｐ明朝"/>
        <family val="1"/>
        <charset val="128"/>
      </rPr>
      <t xml:space="preserve"> （別途提出する鳥取県産材活用協議会が発行する県産材の産地証明書で証明できる場合を除く。）</t>
    </r>
    <rPh sb="17" eb="19">
      <t>ベット</t>
    </rPh>
    <rPh sb="19" eb="21">
      <t>テイシュツ</t>
    </rPh>
    <rPh sb="38" eb="41">
      <t>ケンサンザイ</t>
    </rPh>
    <rPh sb="42" eb="44">
      <t>サンチ</t>
    </rPh>
    <rPh sb="44" eb="47">
      <t>ショウメイショ</t>
    </rPh>
    <rPh sb="48" eb="50">
      <t>ショウメイ</t>
    </rPh>
    <rPh sb="53" eb="55">
      <t>バアイ</t>
    </rPh>
    <rPh sb="56" eb="57">
      <t>ノゾ</t>
    </rPh>
    <phoneticPr fontId="2"/>
  </si>
  <si>
    <r>
      <rPr>
        <sz val="9"/>
        <color rgb="FFFF0000"/>
        <rFont val="ＭＳ 明朝"/>
        <family val="1"/>
        <charset val="128"/>
      </rPr>
      <t>含水率の測定結果写真</t>
    </r>
    <r>
      <rPr>
        <sz val="9"/>
        <color rgb="FF0066FF"/>
        <rFont val="ＭＳ 明朝"/>
        <family val="1"/>
        <charset val="128"/>
      </rPr>
      <t>又は鳥取県木材協同組合連合会が発行する</t>
    </r>
    <r>
      <rPr>
        <sz val="9"/>
        <color rgb="FFFF0000"/>
        <rFont val="ＭＳ 明朝"/>
        <family val="1"/>
        <charset val="128"/>
      </rPr>
      <t>日本農林規格県産材　　　　　　　　　　（ＪＡＳ格付及び含水率20%以下）であることを証明する書類</t>
    </r>
    <rPh sb="10" eb="11">
      <t>マタ</t>
    </rPh>
    <phoneticPr fontId="2"/>
  </si>
  <si>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</si>
  <si>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游ゴシック"/>
        <family val="2"/>
        <charset val="128"/>
        <scheme val="minor"/>
      </rPr>
      <t/>
    </r>
    <rPh sb="0" eb="5">
      <t>オウカザイイガイ</t>
    </rPh>
    <rPh sb="6" eb="9">
      <t>シヨウリョウ</t>
    </rPh>
    <phoneticPr fontId="31"/>
  </si>
  <si>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2"/>
  </si>
  <si>
    <t>・とっとり住まいる支援事業建設等計画書（様式第６号の２）</t>
    <phoneticPr fontId="2"/>
  </si>
  <si>
    <t>過去に本事業の助成を受けていない住宅又は当該補助金を受けた住宅で助成（額の確定日）から10年以上が経過していること。</t>
    <rPh sb="0" eb="2">
      <t>カコ</t>
    </rPh>
    <rPh sb="3" eb="4">
      <t>ホン</t>
    </rPh>
    <rPh sb="4" eb="6">
      <t>ジギョウ</t>
    </rPh>
    <rPh sb="7" eb="9">
      <t>ジョセイ</t>
    </rPh>
    <rPh sb="10" eb="11">
      <t>ウ</t>
    </rPh>
    <rPh sb="16" eb="18">
      <t>ジュウタク</t>
    </rPh>
    <rPh sb="18" eb="19">
      <t>マタ</t>
    </rPh>
    <rPh sb="20" eb="22">
      <t>トウガイ</t>
    </rPh>
    <rPh sb="22" eb="25">
      <t>ホジョキン</t>
    </rPh>
    <rPh sb="26" eb="27">
      <t>ウ</t>
    </rPh>
    <rPh sb="29" eb="31">
      <t>ジュウタク</t>
    </rPh>
    <rPh sb="32" eb="34">
      <t>ジョセイ</t>
    </rPh>
    <rPh sb="35" eb="36">
      <t>ガク</t>
    </rPh>
    <rPh sb="37" eb="40">
      <t>カクテイビ</t>
    </rPh>
    <rPh sb="45" eb="46">
      <t>ネン</t>
    </rPh>
    <rPh sb="46" eb="48">
      <t>イジョウ</t>
    </rPh>
    <rPh sb="49" eb="51">
      <t>ケイカ</t>
    </rPh>
    <phoneticPr fontId="2"/>
  </si>
  <si>
    <t>県産ヤング係数確認構造材</t>
    <rPh sb="0" eb="2">
      <t>ケンサン</t>
    </rPh>
    <rPh sb="5" eb="7">
      <t>ケイスウ</t>
    </rPh>
    <rPh sb="7" eb="9">
      <t>カクニン</t>
    </rPh>
    <rPh sb="9" eb="12">
      <t>コウゾウザイ</t>
    </rPh>
    <phoneticPr fontId="27"/>
  </si>
  <si>
    <t>地域建築技能活用（４ポイント以上該当）</t>
    <rPh sb="0" eb="2">
      <t>チイキ</t>
    </rPh>
    <rPh sb="2" eb="4">
      <t>ケンチク</t>
    </rPh>
    <rPh sb="4" eb="6">
      <t>ギノウ</t>
    </rPh>
    <rPh sb="6" eb="8">
      <t>カツヨウ</t>
    </rPh>
    <rPh sb="14" eb="16">
      <t>イジョウ</t>
    </rPh>
    <rPh sb="16" eb="18">
      <t>ガイトウ</t>
    </rPh>
    <phoneticPr fontId="27"/>
  </si>
  <si>
    <t>地域建築技能活用</t>
    <rPh sb="0" eb="8">
      <t>チイキケンチクギノウカツヨウ</t>
    </rPh>
    <phoneticPr fontId="2"/>
  </si>
  <si>
    <t>様式第２号の２（第５条関係）</t>
    <rPh sb="0" eb="2">
      <t>ヨウシキ</t>
    </rPh>
    <rPh sb="2" eb="3">
      <t>ダイ</t>
    </rPh>
    <rPh sb="4" eb="5">
      <t>ゴウ</t>
    </rPh>
    <rPh sb="8" eb="9">
      <t>ダイ</t>
    </rPh>
    <rPh sb="10" eb="11">
      <t>ジョウ</t>
    </rPh>
    <rPh sb="11" eb="13">
      <t>カンケイ</t>
    </rPh>
    <phoneticPr fontId="2"/>
  </si>
  <si>
    <t>とっとり住まいる支援事業補助対象住宅登録申請書</t>
    <phoneticPr fontId="2"/>
  </si>
  <si>
    <t>代表者職氏名</t>
    <rPh sb="0" eb="2">
      <t>ダイヒョウ</t>
    </rPh>
    <rPh sb="2" eb="3">
      <t>シャ</t>
    </rPh>
    <rPh sb="3" eb="4">
      <t>ショク</t>
    </rPh>
    <rPh sb="4" eb="6">
      <t>シメイ</t>
    </rPh>
    <phoneticPr fontId="2"/>
  </si>
  <si>
    <t>代表者職氏名</t>
    <rPh sb="0" eb="3">
      <t>ダイヒョウシャ</t>
    </rPh>
    <rPh sb="3" eb="4">
      <t>ショク</t>
    </rPh>
    <rPh sb="4" eb="6">
      <t>シメイ</t>
    </rPh>
    <phoneticPr fontId="2"/>
  </si>
  <si>
    <r>
      <rPr>
        <sz val="10.5"/>
        <rFont val="ＭＳ 明朝"/>
        <family val="1"/>
        <charset val="128"/>
      </rPr>
      <t>建設</t>
    </r>
    <r>
      <rPr>
        <sz val="10.5"/>
        <color theme="1"/>
        <rFont val="ＭＳ 明朝"/>
        <family val="1"/>
        <charset val="128"/>
      </rPr>
      <t>事業者名</t>
    </r>
    <rPh sb="0" eb="2">
      <t>ケンセツ</t>
    </rPh>
    <rPh sb="2" eb="4">
      <t>ジギョウ</t>
    </rPh>
    <rPh sb="4" eb="5">
      <t>シャ</t>
    </rPh>
    <rPh sb="5" eb="6">
      <t>メイ</t>
    </rPh>
    <phoneticPr fontId="2"/>
  </si>
  <si>
    <r>
      <t>　とっとり住まいる支援事業補助金交付要綱第５条第１項に基づく補助の対象となる</t>
    </r>
    <r>
      <rPr>
        <sz val="11"/>
        <rFont val="ＭＳ 明朝"/>
        <family val="1"/>
        <charset val="128"/>
      </rPr>
      <t>販売</t>
    </r>
    <r>
      <rPr>
        <sz val="11"/>
        <color theme="1"/>
        <rFont val="ＭＳ 明朝"/>
        <family val="1"/>
        <charset val="128"/>
      </rPr>
      <t>住宅の登録をしたいので、下記のとおり申請します。</t>
    </r>
    <rPh sb="38" eb="40">
      <t>ハンバイ</t>
    </rPh>
    <phoneticPr fontId="2"/>
  </si>
  <si>
    <t>当該改修工事は省エネ改修を含む工事である。</t>
    <rPh sb="0" eb="4">
      <t>トウガイカイシュウ</t>
    </rPh>
    <rPh sb="4" eb="6">
      <t>コウジ</t>
    </rPh>
    <rPh sb="7" eb="8">
      <t>ショウ</t>
    </rPh>
    <rPh sb="10" eb="12">
      <t>カイシュウ</t>
    </rPh>
    <rPh sb="13" eb="14">
      <t>フク</t>
    </rPh>
    <rPh sb="15" eb="17">
      <t>コウジ</t>
    </rPh>
    <phoneticPr fontId="2"/>
  </si>
  <si>
    <t>性能区分</t>
    <rPh sb="0" eb="2">
      <t>セイノウ</t>
    </rPh>
    <rPh sb="2" eb="4">
      <t>クブン</t>
    </rPh>
    <phoneticPr fontId="2"/>
  </si>
  <si>
    <t>様式第６号の３</t>
    <rPh sb="0" eb="2">
      <t>ヨウシキ</t>
    </rPh>
    <rPh sb="2" eb="3">
      <t>ダイ</t>
    </rPh>
    <rPh sb="4" eb="5">
      <t>ゴウ</t>
    </rPh>
    <phoneticPr fontId="2"/>
  </si>
  <si>
    <t>申請区分</t>
    <rPh sb="0" eb="2">
      <t>シンセイ</t>
    </rPh>
    <rPh sb="2" eb="4">
      <t>クブン</t>
    </rPh>
    <phoneticPr fontId="2"/>
  </si>
  <si>
    <t>交付申請時</t>
    <rPh sb="0" eb="5">
      <t>コウフシンセイジ</t>
    </rPh>
    <phoneticPr fontId="2"/>
  </si>
  <si>
    <t>Re NE-ST</t>
    <phoneticPr fontId="2"/>
  </si>
  <si>
    <t>改修区分</t>
    <rPh sb="0" eb="2">
      <t>カイシュウ</t>
    </rPh>
    <rPh sb="2" eb="4">
      <t>クブン</t>
    </rPh>
    <phoneticPr fontId="2"/>
  </si>
  <si>
    <t>申請者氏名</t>
    <rPh sb="0" eb="3">
      <t>シンセイシャ</t>
    </rPh>
    <rPh sb="3" eb="5">
      <t>シメイ</t>
    </rPh>
    <phoneticPr fontId="2"/>
  </si>
  <si>
    <t>実績報告時</t>
    <rPh sb="0" eb="5">
      <t>ジッセキホウコクジ</t>
    </rPh>
    <phoneticPr fontId="2"/>
  </si>
  <si>
    <t>ゾーン改修</t>
    <rPh sb="3" eb="5">
      <t>カイシュウ</t>
    </rPh>
    <phoneticPr fontId="2"/>
  </si>
  <si>
    <t>国省エネ基準改修</t>
    <rPh sb="0" eb="2">
      <t>クニショウ</t>
    </rPh>
    <rPh sb="4" eb="8">
      <t>キジュンカイシュウ</t>
    </rPh>
    <phoneticPr fontId="2"/>
  </si>
  <si>
    <t>＜補助対象経費の算出＞</t>
    <rPh sb="1" eb="5">
      <t>ホジョタイショウ</t>
    </rPh>
    <rPh sb="5" eb="7">
      <t>ケイヒ</t>
    </rPh>
    <rPh sb="8" eb="10">
      <t>サンシュツ</t>
    </rPh>
    <phoneticPr fontId="2"/>
  </si>
  <si>
    <t>①断熱材</t>
    <rPh sb="1" eb="4">
      <t>ダンネツザイ</t>
    </rPh>
    <phoneticPr fontId="2"/>
  </si>
  <si>
    <t>部位</t>
    <rPh sb="0" eb="2">
      <t>ブイ</t>
    </rPh>
    <phoneticPr fontId="2"/>
  </si>
  <si>
    <t>断熱材区分</t>
    <rPh sb="0" eb="3">
      <t>ダンネツザイ</t>
    </rPh>
    <rPh sb="3" eb="5">
      <t>クブン</t>
    </rPh>
    <phoneticPr fontId="2"/>
  </si>
  <si>
    <t>熱伝導率(W/m･K)</t>
    <rPh sb="0" eb="4">
      <t>ネツデンドウリツ</t>
    </rPh>
    <phoneticPr fontId="2"/>
  </si>
  <si>
    <t>厚さ（mm)</t>
    <rPh sb="0" eb="1">
      <t>アツ</t>
    </rPh>
    <phoneticPr fontId="2"/>
  </si>
  <si>
    <t>熱抵抗(㎡･K/W)</t>
    <rPh sb="0" eb="3">
      <t>ネツテイコウ</t>
    </rPh>
    <phoneticPr fontId="2"/>
  </si>
  <si>
    <t>施工面積(㎡)</t>
    <rPh sb="0" eb="4">
      <t>セコウメンセキ</t>
    </rPh>
    <phoneticPr fontId="2"/>
  </si>
  <si>
    <t>×</t>
    <phoneticPr fontId="2"/>
  </si>
  <si>
    <t>補助基準単価</t>
    <rPh sb="0" eb="4">
      <t>ホジョキジュン</t>
    </rPh>
    <rPh sb="4" eb="6">
      <t>タンカ</t>
    </rPh>
    <phoneticPr fontId="2"/>
  </si>
  <si>
    <t>補助対象経費</t>
    <rPh sb="0" eb="4">
      <t>ホジョタイショウ</t>
    </rPh>
    <rPh sb="4" eb="6">
      <t>ケイヒ</t>
    </rPh>
    <phoneticPr fontId="2"/>
  </si>
  <si>
    <t>天井</t>
    <rPh sb="0" eb="2">
      <t>テンジョウ</t>
    </rPh>
    <phoneticPr fontId="2"/>
  </si>
  <si>
    <t>1.0～2.0</t>
    <phoneticPr fontId="2"/>
  </si>
  <si>
    <t>2.0～3.0</t>
    <phoneticPr fontId="2"/>
  </si>
  <si>
    <t>3.0～4.0</t>
    <phoneticPr fontId="2"/>
  </si>
  <si>
    <t>4.0～5.0</t>
    <phoneticPr fontId="2"/>
  </si>
  <si>
    <t>5.0～</t>
    <phoneticPr fontId="2"/>
  </si>
  <si>
    <t>ボード系断熱材</t>
    <rPh sb="3" eb="4">
      <t>ケイ</t>
    </rPh>
    <rPh sb="4" eb="7">
      <t>ダンネツザイ</t>
    </rPh>
    <phoneticPr fontId="2"/>
  </si>
  <si>
    <t>繊維系断熱材</t>
    <rPh sb="0" eb="3">
      <t>センイケイ</t>
    </rPh>
    <rPh sb="3" eb="6">
      <t>ダンネツザイ</t>
    </rPh>
    <phoneticPr fontId="2"/>
  </si>
  <si>
    <t>外壁</t>
    <rPh sb="0" eb="2">
      <t>ガイヘキ</t>
    </rPh>
    <phoneticPr fontId="2"/>
  </si>
  <si>
    <t>吹付断熱材</t>
    <rPh sb="0" eb="2">
      <t>フキツケ</t>
    </rPh>
    <rPh sb="2" eb="5">
      <t>ダンネツザイ</t>
    </rPh>
    <phoneticPr fontId="2"/>
  </si>
  <si>
    <t>床</t>
    <rPh sb="0" eb="1">
      <t>ユカ</t>
    </rPh>
    <phoneticPr fontId="2"/>
  </si>
  <si>
    <t>②窓</t>
    <rPh sb="1" eb="2">
      <t>マド</t>
    </rPh>
    <phoneticPr fontId="2"/>
  </si>
  <si>
    <t>平面図の
窓番号</t>
    <rPh sb="0" eb="3">
      <t>ヘイメンズ</t>
    </rPh>
    <rPh sb="5" eb="8">
      <t>マドバンゴウ</t>
    </rPh>
    <phoneticPr fontId="2"/>
  </si>
  <si>
    <t>窓改修区分</t>
    <rPh sb="0" eb="1">
      <t>マド</t>
    </rPh>
    <rPh sb="1" eb="3">
      <t>カイシュウ</t>
    </rPh>
    <rPh sb="3" eb="5">
      <t>クブン</t>
    </rPh>
    <phoneticPr fontId="2"/>
  </si>
  <si>
    <t>窓サイズ(mm)</t>
    <rPh sb="0" eb="1">
      <t>マド</t>
    </rPh>
    <phoneticPr fontId="2"/>
  </si>
  <si>
    <t>熱貫流率(W/㎡･K)</t>
    <rPh sb="0" eb="1">
      <t>ネツ</t>
    </rPh>
    <rPh sb="1" eb="3">
      <t>カンリュウ</t>
    </rPh>
    <rPh sb="3" eb="4">
      <t>リツ</t>
    </rPh>
    <phoneticPr fontId="2"/>
  </si>
  <si>
    <t>窓面積(㎡)</t>
    <rPh sb="0" eb="1">
      <t>マド</t>
    </rPh>
    <rPh sb="1" eb="3">
      <t>メンセキ</t>
    </rPh>
    <phoneticPr fontId="2"/>
  </si>
  <si>
    <t>補助対象経費</t>
    <rPh sb="0" eb="2">
      <t>ホジョ</t>
    </rPh>
    <rPh sb="2" eb="6">
      <t>タイショウケイヒ</t>
    </rPh>
    <phoneticPr fontId="2"/>
  </si>
  <si>
    <t>幅</t>
    <rPh sb="0" eb="1">
      <t>ハバ</t>
    </rPh>
    <phoneticPr fontId="2"/>
  </si>
  <si>
    <t>高さ</t>
    <rPh sb="0" eb="1">
      <t>タカ</t>
    </rPh>
    <phoneticPr fontId="2"/>
  </si>
  <si>
    <t>2.33～1.91</t>
    <phoneticPr fontId="2"/>
  </si>
  <si>
    <t>1.90～1.61</t>
    <phoneticPr fontId="2"/>
  </si>
  <si>
    <t>1.60～1.31</t>
    <phoneticPr fontId="2"/>
  </si>
  <si>
    <t>1.30～</t>
    <phoneticPr fontId="2"/>
  </si>
  <si>
    <t>窓取替</t>
    <rPh sb="0" eb="1">
      <t>マド</t>
    </rPh>
    <rPh sb="1" eb="3">
      <t>トリカエ</t>
    </rPh>
    <phoneticPr fontId="2"/>
  </si>
  <si>
    <t>樹脂製内窓取付</t>
    <rPh sb="0" eb="3">
      <t>ジュシセイ</t>
    </rPh>
    <rPh sb="3" eb="5">
      <t>ウチマド</t>
    </rPh>
    <rPh sb="5" eb="7">
      <t>トリツケ</t>
    </rPh>
    <phoneticPr fontId="2"/>
  </si>
  <si>
    <t>県産材木製内窓取付</t>
    <rPh sb="0" eb="3">
      <t>ケンサンザイ</t>
    </rPh>
    <rPh sb="3" eb="5">
      <t>モクセイ</t>
    </rPh>
    <rPh sb="5" eb="7">
      <t>ウチマド</t>
    </rPh>
    <rPh sb="7" eb="9">
      <t>トリツケ</t>
    </rPh>
    <phoneticPr fontId="2"/>
  </si>
  <si>
    <t>③玄関ドア（勝手口等を除く）</t>
    <rPh sb="1" eb="3">
      <t>ゲンカン</t>
    </rPh>
    <rPh sb="6" eb="10">
      <t>カッテグチトウ</t>
    </rPh>
    <rPh sb="11" eb="12">
      <t>ノゾ</t>
    </rPh>
    <phoneticPr fontId="2"/>
  </si>
  <si>
    <t>平面図の
番号</t>
    <rPh sb="0" eb="3">
      <t>ヘイメンズ</t>
    </rPh>
    <rPh sb="5" eb="7">
      <t>バンゴウ</t>
    </rPh>
    <phoneticPr fontId="2"/>
  </si>
  <si>
    <t>ドア工事費(円)</t>
    <rPh sb="2" eb="5">
      <t>コウジヒ</t>
    </rPh>
    <rPh sb="6" eb="7">
      <t>エン</t>
    </rPh>
    <phoneticPr fontId="2"/>
  </si>
  <si>
    <t>取替</t>
    <rPh sb="0" eb="2">
      <t>トリカエ</t>
    </rPh>
    <phoneticPr fontId="2"/>
  </si>
  <si>
    <t>カバー工法</t>
    <rPh sb="3" eb="5">
      <t>コウホウ</t>
    </rPh>
    <phoneticPr fontId="2"/>
  </si>
  <si>
    <t>補助基準額による対象経費
（自動計算）</t>
    <rPh sb="0" eb="2">
      <t>ホジョ</t>
    </rPh>
    <rPh sb="2" eb="4">
      <t>キジュン</t>
    </rPh>
    <rPh sb="4" eb="5">
      <t>ガク</t>
    </rPh>
    <rPh sb="8" eb="10">
      <t>タイショウ</t>
    </rPh>
    <rPh sb="10" eb="12">
      <t>ケイヒ</t>
    </rPh>
    <rPh sb="14" eb="18">
      <t>ジドウケイサン</t>
    </rPh>
    <phoneticPr fontId="2"/>
  </si>
  <si>
    <t>　　　　　　　　いずれか低い額が補助対象経費となります。</t>
    <rPh sb="12" eb="13">
      <t>ヒク</t>
    </rPh>
    <rPh sb="14" eb="15">
      <t>ガク</t>
    </rPh>
    <rPh sb="16" eb="20">
      <t>ホジョタイショウ</t>
    </rPh>
    <rPh sb="20" eb="22">
      <t>ケイヒ</t>
    </rPh>
    <phoneticPr fontId="2"/>
  </si>
  <si>
    <t>工事請負契約金額
（購入契約金額）</t>
    <rPh sb="0" eb="4">
      <t>コウジウケオイ</t>
    </rPh>
    <rPh sb="4" eb="6">
      <t>ケイヤク</t>
    </rPh>
    <rPh sb="6" eb="8">
      <t>キンガク</t>
    </rPh>
    <rPh sb="10" eb="12">
      <t>コウニュウ</t>
    </rPh>
    <rPh sb="12" eb="14">
      <t>ケイヤク</t>
    </rPh>
    <rPh sb="14" eb="16">
      <t>キンガク</t>
    </rPh>
    <phoneticPr fontId="2"/>
  </si>
  <si>
    <t>うち断熱工事費</t>
    <rPh sb="2" eb="4">
      <t>ダンネツ</t>
    </rPh>
    <rPh sb="4" eb="7">
      <t>コウジヒ</t>
    </rPh>
    <phoneticPr fontId="2"/>
  </si>
  <si>
    <t>←①断熱材＋②窓の工事費の合計（③玄関ドアは除く）</t>
    <rPh sb="2" eb="4">
      <t>ダンネツ</t>
    </rPh>
    <rPh sb="4" eb="5">
      <t>ザイ</t>
    </rPh>
    <rPh sb="7" eb="8">
      <t>マド</t>
    </rPh>
    <rPh sb="9" eb="12">
      <t>コウジヒ</t>
    </rPh>
    <rPh sb="13" eb="15">
      <t>ゴウケイ</t>
    </rPh>
    <rPh sb="17" eb="19">
      <t>ゲンカン</t>
    </rPh>
    <rPh sb="22" eb="23">
      <t>ノゾ</t>
    </rPh>
    <phoneticPr fontId="2"/>
  </si>
  <si>
    <r>
      <t xml:space="preserve">断熱工事費
</t>
    </r>
    <r>
      <rPr>
        <sz val="9"/>
        <color theme="1"/>
        <rFont val="ＭＳ Ｐゴシック"/>
        <family val="3"/>
        <charset val="128"/>
      </rPr>
      <t>(玄関ドア補助対象経費を含む）</t>
    </r>
    <rPh sb="0" eb="2">
      <t>ダンネツ</t>
    </rPh>
    <rPh sb="2" eb="5">
      <t>コウジヒ</t>
    </rPh>
    <rPh sb="7" eb="9">
      <t>ゲンカン</t>
    </rPh>
    <rPh sb="11" eb="17">
      <t>ホジョタイショウケイヒ</t>
    </rPh>
    <rPh sb="18" eb="19">
      <t>フク</t>
    </rPh>
    <phoneticPr fontId="2"/>
  </si>
  <si>
    <t>登録申請時</t>
    <rPh sb="0" eb="2">
      <t>トウロク</t>
    </rPh>
    <rPh sb="2" eb="5">
      <t>シンセイジ</t>
    </rPh>
    <phoneticPr fontId="2"/>
  </si>
  <si>
    <t>※国の子育て世帯等支援補助金利用者にあっては０円となります</t>
    <phoneticPr fontId="2"/>
  </si>
  <si>
    <r>
      <rPr>
        <sz val="11"/>
        <rFont val="ＭＳ Ｐ明朝"/>
        <family val="1"/>
        <charset val="128"/>
      </rPr>
      <t>販売</t>
    </r>
    <r>
      <rPr>
        <sz val="11"/>
        <color theme="1"/>
        <rFont val="ＭＳ Ｐ明朝"/>
        <family val="1"/>
        <charset val="128"/>
      </rPr>
      <t>事業者名</t>
    </r>
  </si>
  <si>
    <r>
      <t>５　</t>
    </r>
    <r>
      <rPr>
        <sz val="11"/>
        <rFont val="ＭＳ Ｐ明朝"/>
        <family val="1"/>
        <charset val="128"/>
      </rPr>
      <t>地域建築技能</t>
    </r>
    <r>
      <rPr>
        <sz val="11"/>
        <color theme="1"/>
        <rFont val="ＭＳ Ｐ明朝"/>
        <family val="1"/>
        <charset val="128"/>
      </rPr>
      <t>活用改修　（補助金額：上限15万円）</t>
    </r>
    <rPh sb="2" eb="4">
      <t>チイキ</t>
    </rPh>
    <rPh sb="4" eb="6">
      <t>ケンチク</t>
    </rPh>
    <rPh sb="6" eb="8">
      <t>ギノウ</t>
    </rPh>
    <rPh sb="8" eb="10">
      <t>カツヨウ</t>
    </rPh>
    <rPh sb="10" eb="12">
      <t>カイシュウ</t>
    </rPh>
    <rPh sb="19" eb="21">
      <t>ジョウゲン</t>
    </rPh>
    <phoneticPr fontId="2"/>
  </si>
  <si>
    <r>
      <t>次の①～③に掲げる</t>
    </r>
    <r>
      <rPr>
        <sz val="11"/>
        <rFont val="ＭＳ Ｐ明朝"/>
        <family val="1"/>
        <charset val="128"/>
      </rPr>
      <t>地域建築技能</t>
    </r>
    <r>
      <rPr>
        <sz val="11"/>
        <color theme="1"/>
        <rFont val="ＭＳ Ｐ明朝"/>
        <family val="1"/>
        <charset val="128"/>
      </rPr>
      <t>のうち、いずれか２以上が使用された場合に最大15万円を支援する。</t>
    </r>
    <rPh sb="0" eb="1">
      <t>ツギ</t>
    </rPh>
    <rPh sb="6" eb="7">
      <t>カカ</t>
    </rPh>
    <rPh sb="9" eb="11">
      <t>チイキ</t>
    </rPh>
    <rPh sb="11" eb="13">
      <t>ケンチク</t>
    </rPh>
    <rPh sb="13" eb="15">
      <t>ギノウ</t>
    </rPh>
    <rPh sb="24" eb="26">
      <t>イジョウ</t>
    </rPh>
    <rPh sb="27" eb="29">
      <t>シヨウ</t>
    </rPh>
    <rPh sb="32" eb="34">
      <t>バアイ</t>
    </rPh>
    <rPh sb="35" eb="37">
      <t>サイダイ</t>
    </rPh>
    <rPh sb="39" eb="41">
      <t>マンエン</t>
    </rPh>
    <rPh sb="42" eb="44">
      <t>シエン</t>
    </rPh>
    <phoneticPr fontId="2"/>
  </si>
  <si>
    <r>
      <t>＜実績報告時の提出書類＞各</t>
    </r>
    <r>
      <rPr>
        <sz val="11"/>
        <color rgb="FF3333FF"/>
        <rFont val="ＭＳ Ｐ明朝"/>
        <family val="1"/>
        <charset val="128"/>
      </rPr>
      <t>地域建築技能</t>
    </r>
    <r>
      <rPr>
        <sz val="11"/>
        <color rgb="FF0066FF"/>
        <rFont val="ＭＳ Ｐ明朝"/>
        <family val="1"/>
        <charset val="128"/>
      </rPr>
      <t>に係る面積等の算出過程及び結果並びに使用場所がわかる立面図、展開図等の書類</t>
    </r>
    <rPh sb="13" eb="15">
      <t>チイキ</t>
    </rPh>
    <rPh sb="15" eb="17">
      <t>ケンチク</t>
    </rPh>
    <phoneticPr fontId="2"/>
  </si>
  <si>
    <t>《補助金の内訳》</t>
    <rPh sb="1" eb="4">
      <t>ホジョキン</t>
    </rPh>
    <rPh sb="5" eb="7">
      <t>ウチワケ</t>
    </rPh>
    <phoneticPr fontId="2"/>
  </si>
  <si>
    <t>とっとり住まいる支援事業補助金</t>
    <rPh sb="4" eb="5">
      <t>ス</t>
    </rPh>
    <rPh sb="8" eb="10">
      <t>シエン</t>
    </rPh>
    <rPh sb="10" eb="12">
      <t>ジギョウ</t>
    </rPh>
    <rPh sb="12" eb="15">
      <t>ホジョキン</t>
    </rPh>
    <phoneticPr fontId="2"/>
  </si>
  <si>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2"/>
  </si>
  <si>
    <t>　　とっとり健康省エネ住宅改修支援事業登録住宅建設等計画書（登録申請時チェックシート）</t>
    <rPh sb="6" eb="9">
      <t>ケンコウショウ</t>
    </rPh>
    <rPh sb="11" eb="13">
      <t>ジュウタク</t>
    </rPh>
    <rPh sb="13" eb="15">
      <t>カイシュウ</t>
    </rPh>
    <rPh sb="15" eb="19">
      <t>シエンジギョウ</t>
    </rPh>
    <rPh sb="19" eb="21">
      <t>トウロク</t>
    </rPh>
    <rPh sb="21" eb="23">
      <t>ジュウタク</t>
    </rPh>
    <rPh sb="23" eb="25">
      <t>ケンセツ</t>
    </rPh>
    <rPh sb="25" eb="26">
      <t>トウ</t>
    </rPh>
    <rPh sb="26" eb="28">
      <t>ケイカク</t>
    </rPh>
    <rPh sb="28" eb="29">
      <t>ショ</t>
    </rPh>
    <rPh sb="30" eb="32">
      <t>トウロク</t>
    </rPh>
    <rPh sb="32" eb="35">
      <t>シンセイジ</t>
    </rPh>
    <phoneticPr fontId="2"/>
  </si>
  <si>
    <t>　　とっとり住まいる支援事業兼</t>
    <phoneticPr fontId="2"/>
  </si>
  <si>
    <t>とっとり健康省エネ住宅改修支援事業補助対象住宅登録申請書</t>
    <phoneticPr fontId="2"/>
  </si>
  <si>
    <r>
      <t>　とっとり健康省エネ住宅改修支援事業補助金交付要綱第５条第１項に基づく補助の対象となる</t>
    </r>
    <r>
      <rPr>
        <sz val="11"/>
        <rFont val="ＭＳ 明朝"/>
        <family val="1"/>
        <charset val="128"/>
      </rPr>
      <t>販売</t>
    </r>
    <r>
      <rPr>
        <sz val="11"/>
        <color theme="1"/>
        <rFont val="ＭＳ 明朝"/>
        <family val="1"/>
        <charset val="128"/>
      </rPr>
      <t>住宅の登録をしたいので、下記のとおり申請します。</t>
    </r>
    <rPh sb="43" eb="45">
      <t>ハンバイ</t>
    </rPh>
    <phoneticPr fontId="2"/>
  </si>
  <si>
    <t>とっとり健康省エネ住宅改修支援事業補助金</t>
    <rPh sb="17" eb="20">
      <t>ホジョキン</t>
    </rPh>
    <phoneticPr fontId="2"/>
  </si>
  <si>
    <t>整理番号</t>
    <rPh sb="0" eb="4">
      <t>セイリバンゴウ</t>
    </rPh>
    <phoneticPr fontId="54"/>
  </si>
  <si>
    <t>申請者</t>
    <rPh sb="0" eb="3">
      <t>シンセイシャ</t>
    </rPh>
    <phoneticPr fontId="54"/>
  </si>
  <si>
    <t>住所</t>
    <rPh sb="0" eb="2">
      <t>ジュウショ</t>
    </rPh>
    <phoneticPr fontId="54"/>
  </si>
  <si>
    <t>改修区分</t>
    <rPh sb="0" eb="4">
      <t>カイシュウクブン</t>
    </rPh>
    <phoneticPr fontId="54"/>
  </si>
  <si>
    <t>工事費</t>
    <rPh sb="0" eb="3">
      <t>コウジヒ</t>
    </rPh>
    <phoneticPr fontId="54"/>
  </si>
  <si>
    <t>（内、断熱工事費）</t>
    <rPh sb="1" eb="2">
      <t>ウチ</t>
    </rPh>
    <rPh sb="3" eb="8">
      <t>ダンネツコウジヒ</t>
    </rPh>
    <phoneticPr fontId="54"/>
  </si>
  <si>
    <t>算定基準額</t>
    <rPh sb="0" eb="5">
      <t>サンテイキジュンガク</t>
    </rPh>
    <phoneticPr fontId="54"/>
  </si>
  <si>
    <t>交付決定額</t>
    <rPh sb="0" eb="5">
      <t>コウフケッテイガク</t>
    </rPh>
    <phoneticPr fontId="54"/>
  </si>
  <si>
    <t>交付決定日</t>
    <rPh sb="0" eb="5">
      <t>コウフケッテイビ</t>
    </rPh>
    <phoneticPr fontId="54"/>
  </si>
  <si>
    <t>実績報告額</t>
    <rPh sb="0" eb="5">
      <t>ジッセキホウコクガク</t>
    </rPh>
    <phoneticPr fontId="54"/>
  </si>
  <si>
    <t>実績報告日</t>
    <rPh sb="0" eb="5">
      <t>ジッセキホウコクビ</t>
    </rPh>
    <phoneticPr fontId="54"/>
  </si>
  <si>
    <t>支払日</t>
    <rPh sb="0" eb="3">
      <t>シハライビ</t>
    </rPh>
    <phoneticPr fontId="54"/>
  </si>
  <si>
    <t>国子育て支援補助金</t>
    <rPh sb="0" eb="1">
      <t>クニ</t>
    </rPh>
    <rPh sb="1" eb="3">
      <t>コソダ</t>
    </rPh>
    <rPh sb="4" eb="6">
      <t>シエン</t>
    </rPh>
    <rPh sb="6" eb="9">
      <t>ホジョキン</t>
    </rPh>
    <phoneticPr fontId="2"/>
  </si>
  <si>
    <t>販売事業者名</t>
    <rPh sb="0" eb="2">
      <t>ハンバイ</t>
    </rPh>
    <rPh sb="2" eb="4">
      <t>ジギョウ</t>
    </rPh>
    <rPh sb="4" eb="5">
      <t>シャ</t>
    </rPh>
    <rPh sb="5" eb="6">
      <t>メイ</t>
    </rPh>
    <phoneticPr fontId="2"/>
  </si>
  <si>
    <t>次のア、イ、ウのいずれかに該当すること。</t>
    <rPh sb="0" eb="1">
      <t>ツギ</t>
    </rPh>
    <rPh sb="13" eb="15">
      <t>ガイトウ</t>
    </rPh>
    <phoneticPr fontId="2"/>
  </si>
  <si>
    <t>とっとり健康省エネ住宅改修支援事業補助基準額等算定表</t>
    <phoneticPr fontId="2"/>
  </si>
  <si>
    <t>Ver.1.0</t>
    <phoneticPr fontId="2"/>
  </si>
  <si>
    <t>令和8年4月1日改正</t>
    <rPh sb="0" eb="2">
      <t>レイワ</t>
    </rPh>
    <rPh sb="3" eb="4">
      <t>ネン</t>
    </rPh>
    <rPh sb="5" eb="6">
      <t>ガツ</t>
    </rPh>
    <rPh sb="7" eb="8">
      <t>ニチ</t>
    </rPh>
    <rPh sb="8" eb="10">
      <t>カイセイ</t>
    </rPh>
    <phoneticPr fontId="2"/>
  </si>
  <si>
    <t>令和8年4月1日改正様式</t>
    <rPh sb="0" eb="2">
      <t>レイワ</t>
    </rPh>
    <rPh sb="3" eb="4">
      <t>ネン</t>
    </rPh>
    <rPh sb="5" eb="6">
      <t>ガツ</t>
    </rPh>
    <rPh sb="7" eb="8">
      <t>ニチ</t>
    </rPh>
    <rPh sb="8" eb="10">
      <t>カイセイ</t>
    </rPh>
    <rPh sb="10" eb="12">
      <t>ヨウシキ</t>
    </rPh>
    <phoneticPr fontId="2"/>
  </si>
  <si>
    <t>※以前から同居、近居している場合も対象となります。</t>
    <rPh sb="1" eb="3">
      <t>イゼン</t>
    </rPh>
    <rPh sb="5" eb="7">
      <t>ドウキョ</t>
    </rPh>
    <rPh sb="8" eb="10">
      <t>キンキョ</t>
    </rPh>
    <rPh sb="14" eb="16">
      <t>バアイ</t>
    </rPh>
    <rPh sb="17" eb="19">
      <t>タイショウ</t>
    </rPh>
    <phoneticPr fontId="2"/>
  </si>
  <si>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2"/>
  </si>
  <si>
    <t>イ　 直系尊属の世帯と同居する子育て世帯等（親と同居）</t>
    <rPh sb="24" eb="25">
      <t>ドウ</t>
    </rPh>
    <phoneticPr fontId="2"/>
  </si>
  <si>
    <t>ウ　 直系卑属の子育て世帯等と同居する世帯（子と同居）</t>
    <rPh sb="22" eb="23">
      <t>コ</t>
    </rPh>
    <rPh sb="24" eb="25">
      <t>ドウ</t>
    </rPh>
    <phoneticPr fontId="2"/>
  </si>
  <si>
    <t>申請者世帯</t>
    <phoneticPr fontId="2"/>
  </si>
  <si>
    <t>GX志向型</t>
    <rPh sb="2" eb="5">
      <t>シコウガタ</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</si>
  <si>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2"/>
  </si>
  <si>
    <t>令和８年度とっとり住まいる支援事業台帳</t>
    <rPh sb="0" eb="2">
      <t>レイワ</t>
    </rPh>
    <rPh sb="17" eb="19">
      <t>ダイチョウ</t>
    </rPh>
    <phoneticPr fontId="2"/>
  </si>
  <si>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2"/>
  </si>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</sst>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 "/>
    <numFmt numFmtId="177" formatCode="0.0_);[Red]\(0.0\)"/>
    <numFmt numFmtId="178" formatCode="General&quot;m2&quot;"/>
    <numFmt numFmtId="179" formatCode="General&quot;m3&quot;"/>
    <numFmt numFmtId="180" formatCode="0.0&quot;m3&quot;"/>
    <numFmt numFmtId="181" formatCode="[DBNum3][$-411]0"/>
    <numFmt numFmtId="182" formatCode="&quot;令和&quot;General"/>
    <numFmt numFmtId="183" formatCode="0.00_ "/>
    <numFmt numFmtId="184" formatCode="[DBNum3][$-411]#,##0"/>
    <numFmt numFmtId="185" formatCode="[$-411]ge\.m\.d;@"/>
    <numFmt numFmtId="186" formatCode="0_ "/>
    <numFmt numFmtId="187" formatCode="#,##0_ "/>
    <numFmt numFmtId="188" formatCode="0.000"/>
    <numFmt numFmtId="189" formatCode="0_);[Red]\(0\)"/>
    <numFmt numFmtId="190" formatCode="&quot;¥&quot;#,##0_);[Red]\(&quot;¥&quot;#,##0\)"/>
    <numFmt numFmtId="191" formatCode="0.0"/>
  </numFmts>
  <fonts count="56"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rgb="FFFF0000"/>
      <name val="ＭＳ Ｐ明朝"/>
      <family val="1"/>
      <charset val="128"/>
    </font>
    <font>
      <sz val="14"/>
      <color theme="1"/>
      <name val="ＭＳ Ｐ明朝"/>
      <family val="1"/>
      <charset val="128"/>
    </font>
    <font>
      <sz val="10"/>
      <color theme="1"/>
      <name val="ＭＳ Ｐ明朝"/>
      <family val="1"/>
      <charset val="128"/>
    </font>
    <font>
      <sz val="11"/>
      <color rgb="FF0066FF"/>
      <name val="ＭＳ Ｐ明朝"/>
      <family val="1"/>
      <charset val="128"/>
    </font>
    <font>
      <sz val="8"/>
      <color theme="1"/>
      <name val="ＭＳ Ｐ明朝"/>
      <family val="1"/>
      <charset val="128"/>
    </font>
    <font>
      <sz val="9"/>
      <color theme="1"/>
      <name val="ＭＳ Ｐ明朝"/>
      <family val="1"/>
      <charset val="128"/>
    </font>
    <font>
      <sz val="11"/>
      <name val="ＭＳ Ｐ明朝"/>
      <family val="1"/>
      <charset val="128"/>
    </font>
    <font>
      <sz val="10"/>
      <color theme="1"/>
      <name val="ＭＳ 明朝"/>
      <family val="1"/>
      <charset val="128"/>
    </font>
    <font>
      <sz val="10"/>
      <color rgb="FF0066FF"/>
      <name val="ＭＳ Ｐ明朝"/>
      <family val="1"/>
      <charset val="128"/>
    </font>
    <font>
      <sz val="10"/>
      <color rgb="FFFF0000"/>
      <name val="ＭＳ Ｐ明朝"/>
      <family val="1"/>
      <charset val="128"/>
    </font>
    <font>
      <sz val="9"/>
      <color rgb="FF0066FF"/>
      <name val="ＭＳ Ｐ明朝"/>
      <family val="1"/>
      <charset val="128"/>
    </font>
    <font>
      <sz val="9"/>
      <color rgb="FFFF0000"/>
      <name val="ＭＳ Ｐ明朝"/>
      <family val="1"/>
      <charset val="128"/>
    </font>
    <font>
      <sz val="9"/>
      <color rgb="FF0066FF"/>
      <name val="ＭＳ 明朝"/>
      <family val="1"/>
      <charset val="128"/>
    </font>
    <font>
      <sz val="9"/>
      <color rgb="FFFF0000"/>
      <name val="ＭＳ 明朝"/>
      <family val="1"/>
      <charset val="128"/>
    </font>
    <font>
      <u/>
      <sz val="10"/>
      <color rgb="FF0066FF"/>
      <name val="ＭＳ 明朝"/>
      <family val="1"/>
      <charset val="128"/>
    </font>
    <font>
      <b/>
      <sz val="16"/>
      <color theme="1"/>
      <name val="ＭＳ Ｐ明朝"/>
      <family val="1"/>
      <charset val="128"/>
    </font>
    <font>
      <b/>
      <sz val="9"/>
      <color indexed="81"/>
      <name val="ＭＳ Ｐゴシック"/>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sz val="10"/>
      <color rgb="FFFF0000"/>
      <name val="ＭＳ ゴシック"/>
      <family val="3"/>
      <charset val="128"/>
    </font>
    <font>
      <sz val="11"/>
      <color theme="1"/>
      <name val="ＭＳ 明朝"/>
      <family val="1"/>
      <charset val="128"/>
    </font>
    <font>
      <sz val="10.5"/>
      <color theme="1"/>
      <name val="ＭＳ 明朝"/>
      <family val="1"/>
      <charset val="128"/>
    </font>
    <font>
      <sz val="11"/>
      <color rgb="FFFF0000"/>
      <name val="ＭＳ 明朝"/>
      <family val="1"/>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b/>
      <sz val="18"/>
      <color theme="3"/>
      <name val="游ゴシック Light"/>
      <family val="2"/>
      <charset val="128"/>
      <scheme val="major"/>
    </font>
    <font>
      <sz val="11"/>
      <color theme="1"/>
      <name val="游ゴシック"/>
      <family val="3"/>
      <charset val="128"/>
      <scheme val="minor"/>
    </font>
    <font>
      <sz val="10"/>
      <name val="游ゴシック"/>
      <family val="2"/>
      <charset val="128"/>
      <scheme val="minor"/>
    </font>
    <font>
      <sz val="10"/>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游ゴシック"/>
      <family val="2"/>
      <charset val="128"/>
      <scheme val="minor"/>
    </font>
    <font>
      <b/>
      <sz val="10"/>
      <color indexed="8"/>
      <name val="ＭＳ Ｐゴシック"/>
      <family val="3"/>
      <charset val="128"/>
    </font>
    <font>
      <sz val="8"/>
      <color rgb="FFFF0000"/>
      <name val="游ゴシック"/>
      <family val="3"/>
      <charset val="128"/>
      <scheme val="minor"/>
    </font>
    <font>
      <sz val="10"/>
      <name val="ＭＳ Ｐゴシック"/>
      <family val="3"/>
      <charset val="128"/>
    </font>
    <font>
      <sz val="10"/>
      <color indexed="12"/>
      <name val="ＭＳ Ｐゴシック"/>
      <family val="3"/>
      <charset val="128"/>
    </font>
    <font>
      <sz val="14"/>
      <color theme="1"/>
      <name val="游ゴシック"/>
      <family val="3"/>
      <charset val="128"/>
      <scheme val="minor"/>
    </font>
    <font>
      <sz val="11"/>
      <name val="游ゴシック"/>
      <family val="2"/>
      <charset val="128"/>
      <scheme val="minor"/>
    </font>
    <font>
      <b/>
      <sz val="10"/>
      <color rgb="FFFF0000"/>
      <name val="游ゴシック"/>
      <family val="3"/>
      <charset val="128"/>
      <scheme val="minor"/>
    </font>
    <font>
      <sz val="10"/>
      <color theme="1"/>
      <name val="ＭＳ Ｐゴシック"/>
      <family val="3"/>
      <charset val="128"/>
    </font>
    <font>
      <sz val="10.5"/>
      <name val="ＭＳ 明朝"/>
      <family val="1"/>
      <charset val="128"/>
    </font>
    <font>
      <sz val="11"/>
      <name val="ＭＳ 明朝"/>
      <family val="1"/>
      <charset val="128"/>
    </font>
    <font>
      <sz val="9"/>
      <color theme="1"/>
      <name val="ＭＳ Ｐゴシック"/>
      <family val="3"/>
      <charset val="128"/>
    </font>
    <font>
      <sz val="11"/>
      <color rgb="FF3333FF"/>
      <name val="ＭＳ Ｐ明朝"/>
      <family val="1"/>
      <charset val="128"/>
    </font>
    <font>
      <sz val="12"/>
      <color theme="1"/>
      <name val="ＭＳ Ｐ明朝"/>
      <family val="1"/>
      <charset val="128"/>
    </font>
    <font>
      <sz val="6"/>
      <name val="游ゴシック"/>
      <family val="3"/>
      <charset val="128"/>
      <scheme val="minor"/>
    </font>
    <font>
      <sz val="14"/>
      <name val="ＭＳ Ｐゴシック"/>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66CCFF"/>
        <bgColor indexed="64"/>
      </patternFill>
    </fill>
    <fill>
      <patternFill patternType="solid">
        <fgColor rgb="FFCCFFCC"/>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2CC"/>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1" fillId="2" borderId="0" xfId="0" applyNumberFormat="1" applyFont="1" applyFill="1">
      <alignment vertical="center"/>
    </xf>
    <xf numFmtId="0" fontId="1" fillId="0" borderId="0" xfId="0" applyFont="1" applyAlignment="1">
      <alignment horizontal="right" vertical="center"/>
    </xf>
    <xf numFmtId="0" fontId="6" fillId="0" borderId="0" xfId="0" applyFont="1" applyAlignment="1">
      <alignment vertical="center" wrapText="1"/>
    </xf>
    <xf numFmtId="0" fontId="7" fillId="0" borderId="1" xfId="0" applyFont="1" applyBorder="1">
      <alignment vertical="center"/>
    </xf>
    <xf numFmtId="0" fontId="1" fillId="0" borderId="12" xfId="0" applyFont="1" applyBorder="1" applyProtection="1">
      <alignment vertical="center"/>
      <protection locked="0"/>
    </xf>
    <xf numFmtId="0" fontId="1"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1" fillId="0" borderId="0" xfId="0" applyFont="1" applyAlignment="1">
      <alignment horizontal="left" vertical="center" wrapText="1"/>
    </xf>
    <xf numFmtId="0" fontId="8" fillId="0" borderId="0" xfId="0" applyFont="1" applyAlignment="1">
      <alignment vertical="top"/>
    </xf>
    <xf numFmtId="0" fontId="11" fillId="0" borderId="0" xfId="0" applyFont="1" applyAlignment="1">
      <alignment vertical="top"/>
    </xf>
    <xf numFmtId="0" fontId="8" fillId="0" borderId="0" xfId="0" applyFont="1" applyAlignment="1">
      <alignment horizontal="left" vertical="center" wrapText="1"/>
    </xf>
    <xf numFmtId="0" fontId="11" fillId="0" borderId="0" xfId="0" applyFont="1" applyAlignment="1">
      <alignment horizontal="left" vertical="center"/>
    </xf>
    <xf numFmtId="0" fontId="7" fillId="0" borderId="0" xfId="0" applyFont="1">
      <alignment vertical="center"/>
    </xf>
    <xf numFmtId="0" fontId="5" fillId="0" borderId="5" xfId="0" applyFont="1" applyBorder="1" applyAlignment="1">
      <alignment vertical="center" wrapText="1"/>
    </xf>
    <xf numFmtId="0" fontId="13" fillId="0" borderId="0" xfId="0" applyFont="1" applyAlignment="1">
      <alignment vertical="top"/>
    </xf>
    <xf numFmtId="0" fontId="8" fillId="0" borderId="0" xfId="0" applyFont="1" applyAlignment="1">
      <alignmen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1" fillId="0" borderId="0" xfId="0" applyFont="1">
      <alignment vertical="center"/>
    </xf>
    <xf numFmtId="0" fontId="5" fillId="0" borderId="0" xfId="0" applyFont="1" applyAlignment="1">
      <alignment horizontal="right" vertical="center"/>
    </xf>
    <xf numFmtId="0" fontId="8" fillId="2" borderId="0" xfId="0" applyFont="1" applyFill="1">
      <alignment vertical="center"/>
    </xf>
    <xf numFmtId="0" fontId="8" fillId="2" borderId="0" xfId="0" applyFont="1" applyFill="1" applyAlignment="1">
      <alignment horizontal="right" vertical="center"/>
    </xf>
    <xf numFmtId="0" fontId="1" fillId="0" borderId="6" xfId="0" applyFont="1" applyBorder="1">
      <alignment vertical="center"/>
    </xf>
    <xf numFmtId="0" fontId="1" fillId="0" borderId="8" xfId="0" applyFont="1" applyBorder="1">
      <alignment vertical="center"/>
    </xf>
    <xf numFmtId="0" fontId="1" fillId="0" borderId="0" xfId="0" applyFont="1" applyAlignment="1">
      <alignment horizontal="left" vertical="center"/>
    </xf>
    <xf numFmtId="0" fontId="17" fillId="0" borderId="0" xfId="0" applyFont="1">
      <alignment vertical="center"/>
    </xf>
    <xf numFmtId="0" fontId="6" fillId="0" borderId="0" xfId="0" applyFont="1" applyAlignment="1">
      <alignment horizontal="left" vertical="center"/>
    </xf>
    <xf numFmtId="0" fontId="14" fillId="0" borderId="0" xfId="0" applyFont="1">
      <alignment vertical="center"/>
    </xf>
    <xf numFmtId="0" fontId="12"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9" xfId="0" applyFont="1" applyBorder="1">
      <alignment vertical="center"/>
    </xf>
    <xf numFmtId="0" fontId="1" fillId="0" borderId="10" xfId="0" applyFont="1" applyBorder="1">
      <alignment vertical="center"/>
    </xf>
    <xf numFmtId="0" fontId="12"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1" fillId="0" borderId="11" xfId="0" applyFont="1" applyBorder="1">
      <alignment vertical="center"/>
    </xf>
    <xf numFmtId="0" fontId="18"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4" xfId="0" applyFont="1" applyBorder="1">
      <alignment vertical="center"/>
    </xf>
    <xf numFmtId="0" fontId="24" fillId="0" borderId="5" xfId="0" applyFont="1" applyBorder="1">
      <alignment vertical="center"/>
    </xf>
    <xf numFmtId="0" fontId="25" fillId="0" borderId="5" xfId="0" applyFont="1" applyBorder="1">
      <alignment vertical="center"/>
    </xf>
    <xf numFmtId="0" fontId="25" fillId="0" borderId="6" xfId="0" applyFont="1" applyBorder="1">
      <alignment vertical="center"/>
    </xf>
    <xf numFmtId="0" fontId="24" fillId="0" borderId="6" xfId="0" applyFont="1" applyBorder="1">
      <alignment vertical="center"/>
    </xf>
    <xf numFmtId="0" fontId="24" fillId="0" borderId="7" xfId="0" applyFont="1" applyBorder="1">
      <alignment vertical="center"/>
    </xf>
    <xf numFmtId="0" fontId="25" fillId="0" borderId="0" xfId="0" applyFont="1">
      <alignment vertical="center"/>
    </xf>
    <xf numFmtId="0" fontId="25" fillId="0" borderId="8" xfId="0" applyFont="1" applyBorder="1">
      <alignment vertical="center"/>
    </xf>
    <xf numFmtId="0" fontId="24" fillId="0" borderId="8" xfId="0" applyFont="1" applyBorder="1">
      <alignment vertical="center"/>
    </xf>
    <xf numFmtId="0" fontId="24" fillId="0" borderId="9" xfId="0" applyFont="1" applyBorder="1">
      <alignment vertical="center"/>
    </xf>
    <xf numFmtId="0" fontId="24" fillId="0" borderId="10" xfId="0" applyFont="1" applyBorder="1">
      <alignment vertical="center"/>
    </xf>
    <xf numFmtId="0" fontId="25" fillId="0" borderId="10" xfId="0" applyFont="1" applyBorder="1">
      <alignment vertical="center"/>
    </xf>
    <xf numFmtId="0" fontId="25" fillId="0" borderId="11" xfId="0" applyFont="1" applyBorder="1">
      <alignment vertical="center"/>
    </xf>
    <xf numFmtId="0" fontId="24" fillId="0" borderId="11" xfId="0" applyFont="1" applyBorder="1">
      <alignment vertical="center"/>
    </xf>
    <xf numFmtId="184" fontId="24" fillId="0" borderId="4" xfId="0" applyNumberFormat="1" applyFont="1" applyBorder="1">
      <alignment vertical="center"/>
    </xf>
    <xf numFmtId="184" fontId="24" fillId="0" borderId="5" xfId="0" applyNumberFormat="1" applyFont="1" applyBorder="1">
      <alignment vertical="center"/>
    </xf>
    <xf numFmtId="184" fontId="24" fillId="0" borderId="2" xfId="0" applyNumberFormat="1" applyFont="1" applyBorder="1">
      <alignment vertical="center"/>
    </xf>
    <xf numFmtId="184" fontId="24" fillId="0" borderId="5" xfId="0" applyNumberFormat="1" applyFont="1" applyBorder="1" applyAlignment="1">
      <alignment horizontal="right" vertical="center"/>
    </xf>
    <xf numFmtId="184" fontId="24" fillId="0" borderId="6" xfId="0" applyNumberFormat="1" applyFont="1" applyBorder="1">
      <alignment vertical="center"/>
    </xf>
    <xf numFmtId="0" fontId="24" fillId="0" borderId="1" xfId="0" applyFont="1" applyBorder="1">
      <alignment vertical="center"/>
    </xf>
    <xf numFmtId="0" fontId="24" fillId="0" borderId="2" xfId="0" applyFont="1" applyBorder="1">
      <alignment vertical="center"/>
    </xf>
    <xf numFmtId="0" fontId="24" fillId="0" borderId="3" xfId="0" applyFont="1" applyBorder="1">
      <alignment vertical="center"/>
    </xf>
    <xf numFmtId="184" fontId="24" fillId="0" borderId="1" xfId="0" applyNumberFormat="1" applyFont="1" applyBorder="1">
      <alignment vertical="center"/>
    </xf>
    <xf numFmtId="184" fontId="24" fillId="0" borderId="2" xfId="0" applyNumberFormat="1" applyFont="1" applyBorder="1" applyAlignment="1">
      <alignment horizontal="right" vertical="center"/>
    </xf>
    <xf numFmtId="184" fontId="24" fillId="0" borderId="3" xfId="0" applyNumberFormat="1" applyFont="1" applyBorder="1">
      <alignment vertical="center"/>
    </xf>
    <xf numFmtId="0" fontId="26" fillId="0" borderId="0" xfId="0" applyFont="1">
      <alignment vertical="center"/>
    </xf>
    <xf numFmtId="49" fontId="20" fillId="0" borderId="0" xfId="0" applyNumberFormat="1" applyFont="1" applyProtection="1">
      <alignment vertical="center"/>
      <protection locked="0"/>
    </xf>
    <xf numFmtId="0" fontId="20" fillId="0" borderId="0" xfId="0" applyFont="1" applyProtection="1">
      <alignment vertical="center"/>
      <protection locked="0"/>
    </xf>
    <xf numFmtId="49" fontId="24" fillId="0" borderId="0" xfId="0" applyNumberFormat="1" applyFont="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86" fontId="29" fillId="0" borderId="0" xfId="0" applyNumberFormat="1" applyFont="1">
      <alignment vertical="center"/>
    </xf>
    <xf numFmtId="187" fontId="29" fillId="0" borderId="0" xfId="0" applyNumberFormat="1" applyFont="1">
      <alignment vertical="center"/>
    </xf>
    <xf numFmtId="185" fontId="29" fillId="5" borderId="0" xfId="0" applyNumberFormat="1" applyFont="1" applyFill="1">
      <alignment vertical="center"/>
    </xf>
    <xf numFmtId="0" fontId="29" fillId="5" borderId="0" xfId="0" applyFont="1" applyFill="1">
      <alignment vertical="center"/>
    </xf>
    <xf numFmtId="0" fontId="29" fillId="5" borderId="0" xfId="0" applyFont="1" applyFill="1" applyAlignment="1">
      <alignment horizontal="center" vertical="center"/>
    </xf>
    <xf numFmtId="186" fontId="29" fillId="5" borderId="0" xfId="0" applyNumberFormat="1" applyFont="1" applyFill="1">
      <alignment vertical="center"/>
    </xf>
    <xf numFmtId="187" fontId="29" fillId="5" borderId="0" xfId="0" applyNumberFormat="1" applyFont="1" applyFill="1">
      <alignment vertical="center"/>
    </xf>
    <xf numFmtId="186" fontId="29" fillId="6" borderId="5"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3"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1" xfId="0" applyFont="1" applyBorder="1" applyAlignment="1">
      <alignment horizontal="center" vertical="top" wrapText="1"/>
    </xf>
    <xf numFmtId="0" fontId="29" fillId="0" borderId="3" xfId="0" applyFont="1" applyBorder="1" applyAlignment="1">
      <alignment horizontal="center" vertical="top" wrapText="1"/>
    </xf>
    <xf numFmtId="0" fontId="29" fillId="0" borderId="1" xfId="0" applyFont="1" applyBorder="1" applyAlignment="1">
      <alignment vertical="top"/>
    </xf>
    <xf numFmtId="186" fontId="29" fillId="7" borderId="0" xfId="0" applyNumberFormat="1" applyFont="1" applyFill="1" applyAlignment="1">
      <alignment vertical="top"/>
    </xf>
    <xf numFmtId="186" fontId="29" fillId="7" borderId="0" xfId="0" applyNumberFormat="1" applyFont="1" applyFill="1" applyAlignment="1">
      <alignment vertical="top" wrapText="1"/>
    </xf>
    <xf numFmtId="186" fontId="29" fillId="8" borderId="0" xfId="0" applyNumberFormat="1" applyFont="1" applyFill="1" applyAlignment="1">
      <alignment vertical="top" wrapText="1"/>
    </xf>
    <xf numFmtId="185" fontId="29" fillId="0" borderId="11"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11" xfId="0" applyNumberFormat="1" applyFont="1" applyBorder="1" applyAlignment="1">
      <alignment vertical="top"/>
    </xf>
    <xf numFmtId="187" fontId="29" fillId="0" borderId="9" xfId="0" applyNumberFormat="1" applyFont="1" applyBorder="1" applyAlignment="1">
      <alignment vertical="top"/>
    </xf>
    <xf numFmtId="0" fontId="29" fillId="0" borderId="11" xfId="0" applyFont="1" applyBorder="1" applyAlignment="1">
      <alignment vertical="top" wrapText="1"/>
    </xf>
    <xf numFmtId="0" fontId="29" fillId="0" borderId="9" xfId="0" applyFont="1" applyBorder="1" applyAlignment="1">
      <alignment vertical="top" wrapText="1"/>
    </xf>
    <xf numFmtId="0" fontId="29" fillId="0" borderId="9" xfId="0" applyFont="1" applyBorder="1" applyAlignment="1">
      <alignment horizontal="center" vertical="top" wrapText="1"/>
    </xf>
    <xf numFmtId="0" fontId="29" fillId="0" borderId="11" xfId="0" applyFont="1" applyBorder="1" applyAlignment="1">
      <alignment vertical="top"/>
    </xf>
    <xf numFmtId="0" fontId="29" fillId="0" borderId="10" xfId="0" applyFont="1" applyBorder="1" applyAlignment="1">
      <alignment vertical="top" wrapText="1"/>
    </xf>
    <xf numFmtId="0" fontId="29" fillId="0" borderId="0" xfId="0" applyFont="1" applyAlignment="1">
      <alignment vertical="top" wrapText="1"/>
    </xf>
    <xf numFmtId="186" fontId="29" fillId="7" borderId="0" xfId="0" applyNumberFormat="1" applyFont="1" applyFill="1" applyAlignment="1">
      <alignment horizontal="center" vertical="top" wrapText="1"/>
    </xf>
    <xf numFmtId="186" fontId="29" fillId="8" borderId="3" xfId="0" applyNumberFormat="1" applyFont="1" applyFill="1" applyBorder="1" applyAlignment="1">
      <alignment vertical="top" wrapText="1"/>
    </xf>
    <xf numFmtId="186" fontId="29" fillId="8" borderId="2" xfId="0" applyNumberFormat="1" applyFont="1" applyFill="1" applyBorder="1" applyAlignment="1">
      <alignment vertical="top" wrapText="1"/>
    </xf>
    <xf numFmtId="185" fontId="29" fillId="0" borderId="10" xfId="0" applyNumberFormat="1" applyFont="1" applyBorder="1" applyAlignment="1">
      <alignment vertical="top"/>
    </xf>
    <xf numFmtId="187" fontId="29" fillId="0" borderId="10" xfId="0" applyNumberFormat="1" applyFont="1" applyBorder="1" applyAlignment="1">
      <alignment vertical="top"/>
    </xf>
    <xf numFmtId="0" fontId="35" fillId="0" borderId="18" xfId="0" applyFont="1" applyBorder="1">
      <alignment vertical="center"/>
    </xf>
    <xf numFmtId="0" fontId="32" fillId="0" borderId="18" xfId="0" applyFont="1" applyBorder="1">
      <alignment vertical="center"/>
    </xf>
    <xf numFmtId="0" fontId="29" fillId="0" borderId="18" xfId="0" applyFont="1" applyBorder="1" applyAlignment="1">
      <alignment horizontal="center" vertical="center"/>
    </xf>
    <xf numFmtId="0" fontId="29" fillId="0" borderId="18" xfId="0" applyFont="1" applyBorder="1">
      <alignment vertical="center"/>
    </xf>
    <xf numFmtId="185" fontId="29" fillId="0" borderId="18"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3" xfId="0" applyFont="1" applyBorder="1">
      <alignment vertical="center"/>
    </xf>
    <xf numFmtId="186" fontId="29" fillId="0" borderId="13" xfId="0" applyNumberFormat="1" applyFont="1" applyBorder="1">
      <alignment vertical="center"/>
    </xf>
    <xf numFmtId="186" fontId="29" fillId="4" borderId="3" xfId="0" applyNumberFormat="1" applyFont="1" applyFill="1" applyBorder="1">
      <alignment vertical="center"/>
    </xf>
    <xf numFmtId="186" fontId="29" fillId="4" borderId="1" xfId="0" applyNumberFormat="1" applyFont="1" applyFill="1" applyBorder="1">
      <alignment vertical="center"/>
    </xf>
    <xf numFmtId="186" fontId="29" fillId="3" borderId="3" xfId="0" applyNumberFormat="1" applyFont="1" applyFill="1" applyBorder="1">
      <alignment vertical="center"/>
    </xf>
    <xf numFmtId="186" fontId="29" fillId="3" borderId="2" xfId="0" applyNumberFormat="1" applyFont="1" applyFill="1" applyBorder="1">
      <alignment vertical="center"/>
    </xf>
    <xf numFmtId="186" fontId="29" fillId="3" borderId="1" xfId="0" applyNumberFormat="1" applyFont="1" applyFill="1" applyBorder="1">
      <alignment vertical="center"/>
    </xf>
    <xf numFmtId="186" fontId="29" fillId="9" borderId="3" xfId="0" applyNumberFormat="1" applyFont="1" applyFill="1" applyBorder="1">
      <alignment vertical="center"/>
    </xf>
    <xf numFmtId="186" fontId="29" fillId="9" borderId="2" xfId="0" applyNumberFormat="1" applyFont="1" applyFill="1" applyBorder="1">
      <alignment vertical="center"/>
    </xf>
    <xf numFmtId="186" fontId="29" fillId="9" borderId="1" xfId="0" applyNumberFormat="1" applyFont="1" applyFill="1" applyBorder="1">
      <alignment vertical="center"/>
    </xf>
    <xf numFmtId="186" fontId="36" fillId="5" borderId="1" xfId="0" applyNumberFormat="1" applyFont="1" applyFill="1" applyBorder="1">
      <alignment vertical="center"/>
    </xf>
    <xf numFmtId="186" fontId="29" fillId="6" borderId="3" xfId="0" applyNumberFormat="1" applyFont="1" applyFill="1" applyBorder="1">
      <alignment vertical="center"/>
    </xf>
    <xf numFmtId="186" fontId="29" fillId="6" borderId="2" xfId="0" applyNumberFormat="1" applyFont="1" applyFill="1" applyBorder="1">
      <alignment vertical="center"/>
    </xf>
    <xf numFmtId="186" fontId="29" fillId="6" borderId="1" xfId="0" applyNumberFormat="1" applyFont="1" applyFill="1" applyBorder="1">
      <alignment vertical="center"/>
    </xf>
    <xf numFmtId="186" fontId="29" fillId="10" borderId="3" xfId="0" applyNumberFormat="1" applyFont="1" applyFill="1" applyBorder="1">
      <alignment vertical="center"/>
    </xf>
    <xf numFmtId="186" fontId="29" fillId="10" borderId="2" xfId="0" applyNumberFormat="1" applyFont="1" applyFill="1" applyBorder="1">
      <alignment vertical="center"/>
    </xf>
    <xf numFmtId="186" fontId="29" fillId="10" borderId="1" xfId="0" applyNumberFormat="1" applyFont="1" applyFill="1" applyBorder="1">
      <alignment vertical="center"/>
    </xf>
    <xf numFmtId="186" fontId="29" fillId="2" borderId="3" xfId="0" applyNumberFormat="1" applyFont="1" applyFill="1" applyBorder="1">
      <alignment vertical="center"/>
    </xf>
    <xf numFmtId="186" fontId="29" fillId="2" borderId="2" xfId="0" applyNumberFormat="1" applyFont="1" applyFill="1" applyBorder="1">
      <alignment vertical="center"/>
    </xf>
    <xf numFmtId="186" fontId="29" fillId="2" borderId="1" xfId="0" applyNumberFormat="1" applyFont="1" applyFill="1" applyBorder="1">
      <alignment vertical="center"/>
    </xf>
    <xf numFmtId="186" fontId="29" fillId="4" borderId="2" xfId="0" applyNumberFormat="1" applyFont="1" applyFill="1" applyBorder="1" applyAlignment="1">
      <alignment vertical="center" wrapText="1"/>
    </xf>
    <xf numFmtId="186" fontId="29" fillId="4" borderId="1" xfId="0" applyNumberFormat="1" applyFont="1" applyFill="1" applyBorder="1" applyAlignment="1">
      <alignment vertical="center" wrapText="1"/>
    </xf>
    <xf numFmtId="186" fontId="29" fillId="8" borderId="0" xfId="0" applyNumberFormat="1" applyFont="1" applyFill="1" applyAlignment="1">
      <alignment vertical="center"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7" fontId="29" fillId="0" borderId="7" xfId="0" applyNumberFormat="1" applyFont="1" applyBorder="1" applyAlignment="1">
      <alignment vertical="top"/>
    </xf>
    <xf numFmtId="0" fontId="29" fillId="0" borderId="8" xfId="0" applyFont="1" applyBorder="1">
      <alignment vertical="center"/>
    </xf>
    <xf numFmtId="0" fontId="29" fillId="0" borderId="7" xfId="0" applyFont="1" applyBorder="1">
      <alignment vertical="center"/>
    </xf>
    <xf numFmtId="0" fontId="29" fillId="0" borderId="7" xfId="0" applyFont="1" applyBorder="1" applyAlignment="1">
      <alignment horizontal="center" vertical="center"/>
    </xf>
    <xf numFmtId="188" fontId="29" fillId="0" borderId="18" xfId="0" applyNumberFormat="1" applyFont="1" applyBorder="1">
      <alignment vertical="center"/>
    </xf>
    <xf numFmtId="185" fontId="29" fillId="0" borderId="8" xfId="0" applyNumberFormat="1" applyFont="1" applyBorder="1" applyAlignment="1">
      <alignment vertical="top" wrapText="1"/>
    </xf>
    <xf numFmtId="0" fontId="29" fillId="0" borderId="7" xfId="0" applyFont="1" applyBorder="1" applyAlignment="1">
      <alignment vertical="top" wrapText="1"/>
    </xf>
    <xf numFmtId="186" fontId="29" fillId="4" borderId="2" xfId="0" applyNumberFormat="1" applyFont="1" applyFill="1" applyBorder="1">
      <alignment vertical="center"/>
    </xf>
    <xf numFmtId="186" fontId="36" fillId="5" borderId="3" xfId="0" applyNumberFormat="1" applyFont="1" applyFill="1" applyBorder="1">
      <alignment vertical="center"/>
    </xf>
    <xf numFmtId="186" fontId="29" fillId="7" borderId="13" xfId="0" applyNumberFormat="1" applyFont="1" applyFill="1" applyBorder="1" applyAlignment="1">
      <alignment vertical="center" wrapText="1"/>
    </xf>
    <xf numFmtId="186" fontId="29" fillId="4" borderId="3" xfId="0" applyNumberFormat="1" applyFont="1" applyFill="1" applyBorder="1" applyAlignment="1">
      <alignment vertical="center" wrapText="1"/>
    </xf>
    <xf numFmtId="186" fontId="29" fillId="2" borderId="10" xfId="0" applyNumberFormat="1" applyFont="1" applyFill="1" applyBorder="1">
      <alignment vertical="center"/>
    </xf>
    <xf numFmtId="186" fontId="29" fillId="4" borderId="13" xfId="0" applyNumberFormat="1" applyFont="1" applyFill="1" applyBorder="1" applyAlignment="1">
      <alignment vertical="center" wrapText="1"/>
    </xf>
    <xf numFmtId="0" fontId="29" fillId="0" borderId="6" xfId="0" applyFont="1" applyBorder="1" applyAlignment="1">
      <alignment vertical="top"/>
    </xf>
    <xf numFmtId="185" fontId="29" fillId="0" borderId="5" xfId="0" applyNumberFormat="1" applyFont="1" applyBorder="1" applyAlignment="1">
      <alignment vertical="top"/>
    </xf>
    <xf numFmtId="187" fontId="29" fillId="0" borderId="5" xfId="0" applyNumberFormat="1" applyFont="1" applyBorder="1" applyAlignment="1"/>
    <xf numFmtId="187" fontId="29" fillId="0" borderId="4" xfId="0" applyNumberFormat="1" applyFont="1" applyBorder="1" applyAlignment="1"/>
    <xf numFmtId="0" fontId="35" fillId="11" borderId="14" xfId="0" applyFont="1" applyFill="1" applyBorder="1" applyAlignment="1">
      <alignment vertical="center" wrapText="1"/>
    </xf>
    <xf numFmtId="0" fontId="32" fillId="0" borderId="18" xfId="0" applyFont="1" applyBorder="1" applyAlignment="1">
      <alignment vertical="center" wrapText="1"/>
    </xf>
    <xf numFmtId="0" fontId="30" fillId="0" borderId="18" xfId="0" applyFont="1" applyBorder="1" applyAlignment="1">
      <alignment horizontal="center" vertical="center" wrapText="1"/>
    </xf>
    <xf numFmtId="0" fontId="29" fillId="11" borderId="18" xfId="0" applyFont="1" applyFill="1" applyBorder="1" applyAlignment="1">
      <alignment horizontal="center" vertical="center" wrapText="1"/>
    </xf>
    <xf numFmtId="0" fontId="36" fillId="0" borderId="18" xfId="0" applyFont="1" applyBorder="1" applyAlignment="1">
      <alignment vertical="center" wrapText="1"/>
    </xf>
    <xf numFmtId="185" fontId="29" fillId="0" borderId="18" xfId="0" applyNumberFormat="1" applyFont="1" applyBorder="1" applyAlignment="1">
      <alignment vertical="center" wrapText="1"/>
    </xf>
    <xf numFmtId="0" fontId="29" fillId="0" borderId="18" xfId="0" applyFont="1" applyBorder="1" applyAlignment="1">
      <alignment vertical="center" wrapText="1"/>
    </xf>
    <xf numFmtId="0" fontId="29" fillId="0" borderId="18" xfId="0" applyFont="1" applyBorder="1" applyAlignment="1">
      <alignment horizontal="center" vertical="center" wrapText="1"/>
    </xf>
    <xf numFmtId="186" fontId="29" fillId="0" borderId="18" xfId="0" applyNumberFormat="1" applyFont="1" applyBorder="1" applyAlignment="1">
      <alignment vertical="center" wrapText="1"/>
    </xf>
    <xf numFmtId="186" fontId="29" fillId="0" borderId="13" xfId="0" applyNumberFormat="1" applyFont="1" applyBorder="1" applyAlignment="1">
      <alignment vertical="center" wrapText="1"/>
    </xf>
    <xf numFmtId="186" fontId="29" fillId="11" borderId="13" xfId="0" applyNumberFormat="1" applyFont="1" applyFill="1" applyBorder="1" applyAlignment="1">
      <alignment vertical="center" wrapText="1"/>
    </xf>
    <xf numFmtId="186" fontId="29" fillId="11" borderId="18" xfId="0" applyNumberFormat="1" applyFont="1" applyFill="1" applyBorder="1" applyAlignment="1">
      <alignment vertical="center" wrapText="1"/>
    </xf>
    <xf numFmtId="186" fontId="39" fillId="0" borderId="18" xfId="0" applyNumberFormat="1" applyFont="1" applyBorder="1" applyAlignment="1">
      <alignment vertical="center" wrapText="1"/>
    </xf>
    <xf numFmtId="186" fontId="29" fillId="4" borderId="18" xfId="0" applyNumberFormat="1" applyFont="1" applyFill="1" applyBorder="1" applyAlignment="1">
      <alignment vertical="center" wrapText="1"/>
    </xf>
    <xf numFmtId="186" fontId="40" fillId="0" borderId="13" xfId="0" applyNumberFormat="1" applyFont="1" applyBorder="1" applyAlignment="1">
      <alignment vertical="center" wrapText="1"/>
    </xf>
    <xf numFmtId="186" fontId="29" fillId="0" borderId="14" xfId="0" applyNumberFormat="1" applyFont="1" applyBorder="1" applyAlignment="1">
      <alignment vertical="center" wrapText="1"/>
    </xf>
    <xf numFmtId="186" fontId="41" fillId="7" borderId="0" xfId="0" applyNumberFormat="1" applyFont="1" applyFill="1" applyAlignment="1">
      <alignment vertical="center" wrapText="1"/>
    </xf>
    <xf numFmtId="186" fontId="41" fillId="12" borderId="0" xfId="0" applyNumberFormat="1" applyFont="1" applyFill="1" applyAlignment="1">
      <alignment vertical="center" wrapText="1"/>
    </xf>
    <xf numFmtId="186" fontId="29" fillId="8" borderId="13" xfId="0" applyNumberFormat="1" applyFont="1" applyFill="1" applyBorder="1" applyAlignment="1">
      <alignment vertical="center" wrapText="1"/>
    </xf>
    <xf numFmtId="185" fontId="29" fillId="0" borderId="13" xfId="0" applyNumberFormat="1" applyFont="1" applyBorder="1">
      <alignment vertical="center"/>
    </xf>
    <xf numFmtId="187"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29" fillId="0" borderId="0" xfId="0" applyFont="1" applyAlignment="1">
      <alignment vertical="center" wrapText="1"/>
    </xf>
    <xf numFmtId="186" fontId="29" fillId="4" borderId="12" xfId="0" applyNumberFormat="1" applyFont="1" applyFill="1" applyBorder="1" applyAlignment="1">
      <alignment vertical="center" wrapText="1"/>
    </xf>
    <xf numFmtId="186" fontId="29" fillId="4" borderId="14" xfId="0" applyNumberFormat="1" applyFont="1" applyFill="1" applyBorder="1" applyAlignment="1">
      <alignment vertical="center" wrapText="1"/>
    </xf>
    <xf numFmtId="186" fontId="43" fillId="0" borderId="18" xfId="0" applyNumberFormat="1" applyFont="1" applyBorder="1" applyAlignment="1">
      <alignment vertical="center" wrapText="1"/>
    </xf>
    <xf numFmtId="186" fontId="29" fillId="7" borderId="14" xfId="0" applyNumberFormat="1" applyFont="1" applyFill="1" applyBorder="1" applyAlignment="1">
      <alignment vertical="center" wrapText="1"/>
    </xf>
    <xf numFmtId="186" fontId="29" fillId="0" borderId="0" xfId="0" applyNumberFormat="1" applyFont="1" applyAlignment="1">
      <alignment vertical="center" wrapText="1"/>
    </xf>
    <xf numFmtId="186" fontId="41" fillId="7" borderId="6" xfId="0" applyNumberFormat="1" applyFont="1" applyFill="1" applyBorder="1" applyAlignment="1">
      <alignment vertical="center" wrapText="1"/>
    </xf>
    <xf numFmtId="186" fontId="41" fillId="7" borderId="5" xfId="0" applyNumberFormat="1" applyFont="1" applyFill="1" applyBorder="1" applyAlignment="1">
      <alignment vertical="center" wrapText="1"/>
    </xf>
    <xf numFmtId="186" fontId="41" fillId="12" borderId="5" xfId="0" applyNumberFormat="1" applyFont="1" applyFill="1" applyBorder="1" applyAlignment="1">
      <alignment vertical="center" wrapText="1"/>
    </xf>
    <xf numFmtId="186"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7" fontId="29" fillId="4" borderId="12" xfId="0" applyNumberFormat="1" applyFont="1" applyFill="1" applyBorder="1" applyAlignment="1">
      <alignment vertical="center" wrapText="1"/>
    </xf>
    <xf numFmtId="0" fontId="35" fillId="11" borderId="12" xfId="0" applyFont="1" applyFill="1" applyBorder="1">
      <alignment vertical="center"/>
    </xf>
    <xf numFmtId="0" fontId="0" fillId="0" borderId="12" xfId="0" applyBorder="1" applyAlignment="1">
      <alignment horizontal="center" vertical="center"/>
    </xf>
    <xf numFmtId="0" fontId="0" fillId="11"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11" borderId="12" xfId="0" applyFill="1" applyBorder="1">
      <alignment vertical="center"/>
    </xf>
    <xf numFmtId="186" fontId="0" fillId="11" borderId="12" xfId="0" applyNumberFormat="1" applyFill="1" applyBorder="1">
      <alignment vertical="center"/>
    </xf>
    <xf numFmtId="186" fontId="0" fillId="4" borderId="12" xfId="0" applyNumberFormat="1" applyFill="1" applyBorder="1">
      <alignment vertical="center"/>
    </xf>
    <xf numFmtId="186" fontId="32" fillId="4" borderId="12" xfId="0" applyNumberFormat="1" applyFont="1" applyFill="1" applyBorder="1">
      <alignment vertical="center"/>
    </xf>
    <xf numFmtId="186" fontId="0" fillId="0" borderId="12" xfId="0" applyNumberFormat="1" applyBorder="1">
      <alignment vertical="center"/>
    </xf>
    <xf numFmtId="0" fontId="0" fillId="11" borderId="2" xfId="0" applyFill="1" applyBorder="1">
      <alignment vertical="center"/>
    </xf>
    <xf numFmtId="0" fontId="0" fillId="11" borderId="1" xfId="0" applyFill="1" applyBorder="1">
      <alignment vertical="center"/>
    </xf>
    <xf numFmtId="187" fontId="0" fillId="4" borderId="12" xfId="0" applyNumberFormat="1" applyFill="1" applyBorder="1">
      <alignment vertical="center"/>
    </xf>
    <xf numFmtId="176" fontId="0" fillId="0" borderId="12" xfId="0" applyNumberFormat="1" applyBorder="1">
      <alignment vertical="center"/>
    </xf>
    <xf numFmtId="0" fontId="29" fillId="13" borderId="0" xfId="0" applyFont="1" applyFill="1">
      <alignment vertical="center"/>
    </xf>
    <xf numFmtId="0" fontId="45" fillId="0" borderId="12" xfId="0" applyFont="1" applyBorder="1">
      <alignment vertical="center"/>
    </xf>
    <xf numFmtId="189" fontId="46" fillId="11" borderId="12" xfId="0" applyNumberFormat="1" applyFont="1" applyFill="1" applyBorder="1">
      <alignment vertical="center"/>
    </xf>
    <xf numFmtId="176" fontId="0" fillId="4" borderId="12" xfId="0" applyNumberFormat="1" applyFill="1" applyBorder="1" applyAlignment="1">
      <alignment horizontal="right" vertical="center"/>
    </xf>
    <xf numFmtId="186" fontId="0" fillId="4" borderId="12" xfId="0" applyNumberFormat="1" applyFill="1" applyBorder="1" applyAlignment="1">
      <alignment horizontal="right" vertical="center"/>
    </xf>
    <xf numFmtId="182" fontId="0" fillId="11" borderId="3" xfId="0" applyNumberFormat="1" applyFill="1" applyBorder="1">
      <alignment vertical="center"/>
    </xf>
    <xf numFmtId="186" fontId="29" fillId="13" borderId="0" xfId="0" applyNumberFormat="1" applyFont="1" applyFill="1">
      <alignment vertical="center"/>
    </xf>
    <xf numFmtId="0" fontId="32" fillId="13" borderId="0" xfId="0" applyFont="1" applyFill="1">
      <alignment vertical="center"/>
    </xf>
    <xf numFmtId="186"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86" fontId="47" fillId="0" borderId="0" xfId="0" applyNumberFormat="1" applyFont="1">
      <alignment vertical="center"/>
    </xf>
    <xf numFmtId="0" fontId="12" fillId="0" borderId="0" xfId="0" applyFont="1" applyAlignment="1">
      <alignment horizontal="center" vertical="center"/>
    </xf>
    <xf numFmtId="0" fontId="0" fillId="11" borderId="3" xfId="0" applyFill="1" applyBorder="1">
      <alignment vertical="center"/>
    </xf>
    <xf numFmtId="0" fontId="0" fillId="11" borderId="12" xfId="0" applyFill="1" applyBorder="1" applyAlignment="1">
      <alignment vertical="center" wrapText="1"/>
    </xf>
    <xf numFmtId="0" fontId="29" fillId="0" borderId="13" xfId="0" applyFont="1" applyBorder="1" applyAlignment="1">
      <alignment horizontal="left" vertical="top" wrapText="1"/>
    </xf>
    <xf numFmtId="0" fontId="29" fillId="0" borderId="14" xfId="0" applyFont="1" applyBorder="1">
      <alignment vertical="center"/>
    </xf>
    <xf numFmtId="186" fontId="29" fillId="14" borderId="3" xfId="0" applyNumberFormat="1" applyFont="1" applyFill="1" applyBorder="1">
      <alignment vertical="center"/>
    </xf>
    <xf numFmtId="186" fontId="29" fillId="14" borderId="2" xfId="0" applyNumberFormat="1" applyFont="1" applyFill="1" applyBorder="1">
      <alignment vertical="center"/>
    </xf>
    <xf numFmtId="186" fontId="29" fillId="14" borderId="1" xfId="0" applyNumberFormat="1" applyFont="1" applyFill="1" applyBorder="1">
      <alignment vertical="center"/>
    </xf>
    <xf numFmtId="186" fontId="48" fillId="11" borderId="13" xfId="0" applyNumberFormat="1" applyFont="1" applyFill="1" applyBorder="1" applyAlignment="1">
      <alignment vertical="center" wrapText="1"/>
    </xf>
    <xf numFmtId="186" fontId="37" fillId="0" borderId="13" xfId="0" applyNumberFormat="1" applyFont="1" applyBorder="1" applyAlignment="1">
      <alignment vertical="center" wrapText="1"/>
    </xf>
    <xf numFmtId="186" fontId="48" fillId="11" borderId="18" xfId="0" applyNumberFormat="1" applyFont="1" applyFill="1" applyBorder="1" applyAlignment="1">
      <alignment vertical="center" wrapText="1"/>
    </xf>
    <xf numFmtId="186" fontId="48" fillId="0" borderId="13" xfId="0" applyNumberFormat="1" applyFont="1" applyBorder="1" applyAlignment="1">
      <alignment vertical="center" wrapText="1"/>
    </xf>
    <xf numFmtId="186" fontId="48" fillId="4" borderId="13" xfId="0" applyNumberFormat="1" applyFont="1" applyFill="1" applyBorder="1" applyAlignment="1">
      <alignment vertical="center" wrapText="1"/>
    </xf>
    <xf numFmtId="0" fontId="25" fillId="0" borderId="0" xfId="0" applyFont="1" applyAlignment="1">
      <alignment horizontal="center" vertical="center"/>
    </xf>
    <xf numFmtId="0" fontId="9" fillId="0" borderId="0" xfId="0" applyFont="1">
      <alignment vertical="center"/>
    </xf>
    <xf numFmtId="0" fontId="48" fillId="0" borderId="0" xfId="0" applyFont="1">
      <alignment vertical="center"/>
    </xf>
    <xf numFmtId="0" fontId="48" fillId="0" borderId="0" xfId="0" applyFont="1" applyAlignment="1">
      <alignment horizontal="right" vertical="center"/>
    </xf>
    <xf numFmtId="0" fontId="48" fillId="0" borderId="0" xfId="0" applyFont="1" applyProtection="1">
      <alignment vertical="center"/>
      <protection locked="0"/>
    </xf>
    <xf numFmtId="0" fontId="48" fillId="0" borderId="12" xfId="0" applyFont="1" applyBorder="1">
      <alignment vertical="center"/>
    </xf>
    <xf numFmtId="0" fontId="48" fillId="0" borderId="12" xfId="0" applyFont="1" applyBorder="1" applyAlignment="1">
      <alignment horizontal="center" vertical="center"/>
    </xf>
    <xf numFmtId="0" fontId="48" fillId="15" borderId="12" xfId="0" applyFont="1" applyFill="1" applyBorder="1" applyProtection="1">
      <alignment vertical="center"/>
      <protection locked="0"/>
    </xf>
    <xf numFmtId="2" fontId="48" fillId="0" borderId="12" xfId="0" applyNumberFormat="1" applyFont="1" applyBorder="1">
      <alignment vertical="center"/>
    </xf>
    <xf numFmtId="190" fontId="48" fillId="0" borderId="12" xfId="0" applyNumberFormat="1" applyFont="1" applyBorder="1">
      <alignment vertical="center"/>
    </xf>
    <xf numFmtId="190" fontId="48" fillId="0" borderId="12" xfId="1" applyNumberFormat="1" applyFont="1" applyBorder="1" applyAlignment="1" applyProtection="1">
      <alignment vertical="center"/>
    </xf>
    <xf numFmtId="0" fontId="43" fillId="0" borderId="0" xfId="0" applyFont="1">
      <alignment vertical="center"/>
    </xf>
    <xf numFmtId="0" fontId="43" fillId="0" borderId="12" xfId="0" applyFont="1" applyBorder="1" applyAlignment="1">
      <alignment horizontal="center" vertical="center"/>
    </xf>
    <xf numFmtId="0" fontId="48" fillId="16" borderId="12" xfId="0" applyFont="1" applyFill="1" applyBorder="1" applyProtection="1">
      <alignment vertical="center"/>
      <protection locked="0"/>
    </xf>
    <xf numFmtId="190" fontId="48" fillId="16" borderId="12" xfId="0" applyNumberFormat="1" applyFont="1" applyFill="1" applyBorder="1" applyProtection="1">
      <alignment vertical="center"/>
      <protection locked="0"/>
    </xf>
    <xf numFmtId="0" fontId="48" fillId="0" borderId="0" xfId="0" applyFont="1" applyAlignment="1">
      <alignment vertical="center" wrapText="1"/>
    </xf>
    <xf numFmtId="38" fontId="48" fillId="0" borderId="0" xfId="1" applyFont="1" applyProtection="1">
      <alignment vertical="center"/>
    </xf>
    <xf numFmtId="0" fontId="9" fillId="0" borderId="0" xfId="0" applyFont="1" applyAlignment="1">
      <alignment horizontal="right" vertical="center"/>
    </xf>
    <xf numFmtId="0" fontId="1" fillId="0" borderId="3" xfId="0" applyFont="1" applyBorder="1">
      <alignment vertical="center"/>
    </xf>
    <xf numFmtId="191" fontId="1" fillId="0" borderId="0" xfId="0" applyNumberFormat="1" applyFont="1" applyAlignment="1">
      <alignment horizontal="right" vertical="center"/>
    </xf>
    <xf numFmtId="0" fontId="0" fillId="0" borderId="12" xfId="0" applyBorder="1" applyAlignment="1"/>
    <xf numFmtId="38" fontId="0" fillId="0" borderId="12" xfId="1" applyFont="1" applyBorder="1">
      <alignment vertical="center"/>
    </xf>
    <xf numFmtId="38" fontId="0" fillId="0" borderId="12" xfId="0" applyNumberFormat="1" applyBorder="1">
      <alignment vertical="center"/>
    </xf>
    <xf numFmtId="49" fontId="9" fillId="0" borderId="0" xfId="0" applyNumberFormat="1" applyFont="1">
      <alignment vertical="center"/>
    </xf>
    <xf numFmtId="0" fontId="15" fillId="0" borderId="0" xfId="0" applyFont="1" applyAlignment="1">
      <alignment horizontal="left" vertical="center" wrapText="1"/>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80" fontId="1" fillId="0" borderId="3" xfId="0" applyNumberFormat="1" applyFont="1" applyBorder="1" applyAlignment="1" applyProtection="1">
      <alignment horizontal="right" vertical="center"/>
      <protection locked="0"/>
    </xf>
    <xf numFmtId="180" fontId="1" fillId="0" borderId="2" xfId="0" applyNumberFormat="1" applyFont="1" applyBorder="1" applyAlignment="1" applyProtection="1">
      <alignment horizontal="right" vertical="center"/>
      <protection locked="0"/>
    </xf>
    <xf numFmtId="180" fontId="1" fillId="0" borderId="1" xfId="0" applyNumberFormat="1" applyFont="1" applyBorder="1" applyAlignment="1" applyProtection="1">
      <alignment horizontal="right" vertical="center"/>
      <protection locked="0"/>
    </xf>
    <xf numFmtId="179" fontId="1" fillId="0" borderId="0" xfId="0" applyNumberFormat="1" applyFont="1" applyAlignment="1">
      <alignment horizontal="center" vertical="center"/>
    </xf>
    <xf numFmtId="177" fontId="1" fillId="3" borderId="3"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xf>
    <xf numFmtId="0" fontId="1" fillId="0" borderId="6"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4" xfId="0" applyFont="1" applyBorder="1" applyAlignment="1">
      <alignment horizontal="left" vertical="center" shrinkToFit="1"/>
    </xf>
    <xf numFmtId="178" fontId="1" fillId="0" borderId="3"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protection locked="0"/>
    </xf>
    <xf numFmtId="178" fontId="1" fillId="0" borderId="1" xfId="0" applyNumberFormat="1" applyFont="1" applyBorder="1" applyAlignment="1" applyProtection="1">
      <alignment horizontal="right" vertical="center"/>
      <protection locked="0"/>
    </xf>
    <xf numFmtId="178" fontId="1" fillId="0" borderId="0" xfId="0" applyNumberFormat="1" applyFont="1" applyAlignment="1">
      <alignment horizontal="center" vertical="center"/>
    </xf>
    <xf numFmtId="0" fontId="3" fillId="0" borderId="0" xfId="0" applyFont="1" applyAlignment="1">
      <alignment horizontal="left"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2" fillId="0" borderId="0" xfId="0" applyFont="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0" xfId="0" applyFont="1" applyAlignment="1">
      <alignment horizontal="left" vertical="center" wrapText="1"/>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0" fontId="3" fillId="0" borderId="7" xfId="0" applyFont="1" applyBorder="1" applyAlignment="1">
      <alignment horizontal="left" vertical="center" wrapText="1"/>
    </xf>
    <xf numFmtId="49" fontId="1" fillId="0" borderId="2"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176" fontId="1" fillId="3" borderId="3"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xf>
    <xf numFmtId="0" fontId="6" fillId="0" borderId="0" xfId="0" applyFont="1" applyAlignment="1">
      <alignment horizontal="left" vertical="center" wrapText="1"/>
    </xf>
    <xf numFmtId="176" fontId="1" fillId="3" borderId="11" xfId="0" applyNumberFormat="1" applyFont="1" applyFill="1" applyBorder="1" applyAlignment="1">
      <alignment horizontal="center" vertical="center"/>
    </xf>
    <xf numFmtId="176" fontId="1" fillId="3" borderId="10" xfId="0" applyNumberFormat="1" applyFont="1" applyFill="1" applyBorder="1" applyAlignment="1">
      <alignment horizontal="center" vertical="center"/>
    </xf>
    <xf numFmtId="176" fontId="1" fillId="3" borderId="9"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4" xfId="0" applyNumberFormat="1" applyFont="1" applyFill="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191" fontId="1" fillId="3" borderId="3" xfId="0" applyNumberFormat="1" applyFont="1" applyFill="1" applyBorder="1" applyAlignment="1">
      <alignment horizontal="right" vertical="center"/>
    </xf>
    <xf numFmtId="191" fontId="1" fillId="3" borderId="2" xfId="0" applyNumberFormat="1" applyFont="1" applyFill="1" applyBorder="1" applyAlignment="1">
      <alignment horizontal="righ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12" xfId="0" applyFont="1" applyBorder="1" applyAlignment="1" applyProtection="1">
      <alignment horizontal="center" vertical="center" shrinkToFit="1"/>
      <protection locked="0"/>
    </xf>
    <xf numFmtId="0" fontId="1" fillId="0" borderId="7" xfId="0" applyFont="1" applyBorder="1" applyAlignment="1">
      <alignment horizontal="left" vertical="center" wrapText="1"/>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0" borderId="12"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top" wrapText="1"/>
    </xf>
    <xf numFmtId="0" fontId="8" fillId="0" borderId="0" xfId="0" applyFont="1" applyAlignment="1">
      <alignment horizontal="left" vertical="top" wrapText="1"/>
    </xf>
    <xf numFmtId="0" fontId="5" fillId="0" borderId="14" xfId="0" applyFont="1" applyBorder="1" applyAlignment="1">
      <alignment horizontal="center" vertical="center" wrapTex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182" fontId="1" fillId="0" borderId="3" xfId="0" applyNumberFormat="1" applyFont="1" applyBorder="1" applyAlignment="1" applyProtection="1">
      <alignment horizontal="right" vertical="center"/>
      <protection locked="0"/>
    </xf>
    <xf numFmtId="182" fontId="1" fillId="0" borderId="2" xfId="0" applyNumberFormat="1" applyFont="1" applyBorder="1" applyAlignment="1" applyProtection="1">
      <alignment horizontal="right" vertical="center"/>
      <protection locked="0"/>
    </xf>
    <xf numFmtId="181" fontId="1" fillId="0" borderId="2" xfId="0" applyNumberFormat="1"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applyAlignment="1">
      <alignment horizontal="center" vertical="center"/>
    </xf>
    <xf numFmtId="0" fontId="1" fillId="0" borderId="0" xfId="0" applyFont="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182" fontId="1" fillId="0" borderId="10" xfId="0" applyNumberFormat="1" applyFont="1" applyBorder="1" applyAlignment="1" applyProtection="1">
      <alignment horizontal="right" vertical="center"/>
      <protection locked="0"/>
    </xf>
    <xf numFmtId="181" fontId="1" fillId="0" borderId="10" xfId="0" applyNumberFormat="1" applyFont="1" applyBorder="1" applyAlignment="1" applyProtection="1">
      <alignment horizontal="center" vertical="center"/>
      <protection locked="0"/>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182" fontId="1" fillId="0" borderId="5" xfId="0" applyNumberFormat="1" applyFont="1" applyBorder="1" applyAlignment="1" applyProtection="1">
      <alignment horizontal="right" vertical="center"/>
      <protection locked="0"/>
    </xf>
    <xf numFmtId="181" fontId="1" fillId="0" borderId="5" xfId="0" applyNumberFormat="1" applyFont="1" applyBorder="1" applyAlignment="1" applyProtection="1">
      <alignment horizontal="center" vertical="center"/>
      <protection locked="0"/>
    </xf>
    <xf numFmtId="183" fontId="1" fillId="0" borderId="3" xfId="0" applyNumberFormat="1" applyFont="1" applyBorder="1" applyAlignment="1" applyProtection="1">
      <alignment horizontal="center" vertical="center"/>
      <protection locked="0"/>
    </xf>
    <xf numFmtId="183" fontId="1" fillId="0" borderId="2" xfId="0" applyNumberFormat="1" applyFont="1" applyBorder="1" applyAlignment="1" applyProtection="1">
      <alignment horizontal="center" vertical="center"/>
      <protection locked="0"/>
    </xf>
    <xf numFmtId="0" fontId="1" fillId="0" borderId="8"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3" fillId="0" borderId="0" xfId="0" applyFont="1" applyAlignment="1">
      <alignment horizontal="center" vertical="center"/>
    </xf>
    <xf numFmtId="0" fontId="53" fillId="0" borderId="0" xfId="0" applyFont="1" applyAlignment="1">
      <alignment horizontal="left" vertical="center"/>
    </xf>
    <xf numFmtId="182" fontId="1" fillId="0" borderId="0" xfId="0" applyNumberFormat="1" applyFont="1" applyAlignment="1" applyProtection="1">
      <alignment horizontal="right" vertical="center"/>
      <protection locked="0"/>
    </xf>
    <xf numFmtId="181" fontId="1" fillId="0" borderId="0" xfId="0" applyNumberFormat="1" applyFont="1" applyAlignment="1" applyProtection="1">
      <alignment horizontal="center" vertical="center"/>
      <protection locked="0"/>
    </xf>
    <xf numFmtId="0" fontId="1" fillId="0" borderId="17"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5" fillId="0" borderId="0" xfId="0" applyFont="1" applyAlignment="1">
      <alignment horizontal="center" vertical="center"/>
    </xf>
    <xf numFmtId="0" fontId="48" fillId="0" borderId="12" xfId="0" applyFont="1" applyBorder="1" applyAlignment="1">
      <alignment horizontal="center" vertical="center"/>
    </xf>
    <xf numFmtId="188" fontId="48" fillId="15" borderId="12" xfId="0" applyNumberFormat="1" applyFont="1" applyFill="1" applyBorder="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43" fillId="0" borderId="1" xfId="0" applyFont="1" applyBorder="1" applyAlignment="1">
      <alignment horizontal="center" vertical="center"/>
    </xf>
    <xf numFmtId="0" fontId="43" fillId="0" borderId="12" xfId="0" applyFont="1" applyBorder="1" applyAlignment="1">
      <alignment horizontal="center" vertical="center"/>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3" xfId="0" applyFont="1" applyBorder="1" applyAlignment="1">
      <alignment horizontal="center" vertical="center"/>
    </xf>
    <xf numFmtId="0" fontId="48" fillId="0" borderId="2" xfId="0" applyFont="1" applyBorder="1" applyAlignment="1">
      <alignment horizontal="center" vertical="center"/>
    </xf>
    <xf numFmtId="0" fontId="48" fillId="0" borderId="1" xfId="0" applyFont="1" applyBorder="1" applyAlignment="1">
      <alignment horizontal="center" vertical="center"/>
    </xf>
    <xf numFmtId="0" fontId="48" fillId="0" borderId="12" xfId="0" applyFont="1" applyBorder="1" applyAlignment="1">
      <alignment horizontal="left" vertical="center" wrapText="1"/>
    </xf>
    <xf numFmtId="0" fontId="48" fillId="0" borderId="12" xfId="0" applyFont="1" applyBorder="1" applyAlignment="1">
      <alignment horizontal="left" vertical="center"/>
    </xf>
    <xf numFmtId="38" fontId="48" fillId="0" borderId="12" xfId="1" applyFont="1" applyFill="1" applyBorder="1" applyAlignment="1" applyProtection="1">
      <alignment horizontal="right" vertical="center"/>
    </xf>
    <xf numFmtId="38" fontId="48" fillId="15" borderId="12" xfId="1" applyFont="1" applyFill="1" applyBorder="1" applyAlignment="1" applyProtection="1">
      <alignment horizontal="right" vertical="center"/>
      <protection locked="0"/>
    </xf>
    <xf numFmtId="0" fontId="25" fillId="0" borderId="0" xfId="0" applyFont="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0" fillId="0" borderId="0" xfId="0" applyFont="1" applyAlignment="1" applyProtection="1">
      <alignment horizontal="center" vertical="center"/>
      <protection locked="0"/>
    </xf>
    <xf numFmtId="186" fontId="30" fillId="5" borderId="2" xfId="0" applyNumberFormat="1" applyFont="1" applyFill="1" applyBorder="1" applyAlignment="1">
      <alignment horizontal="center" vertical="center"/>
    </xf>
    <xf numFmtId="186" fontId="30" fillId="5" borderId="3" xfId="0" applyNumberFormat="1" applyFont="1" applyFill="1" applyBorder="1" applyAlignment="1">
      <alignment horizontal="center" vertical="center"/>
    </xf>
    <xf numFmtId="186" fontId="30" fillId="5" borderId="1" xfId="0" applyNumberFormat="1" applyFont="1" applyFill="1" applyBorder="1" applyAlignment="1">
      <alignment horizontal="center" vertical="center"/>
    </xf>
    <xf numFmtId="185" fontId="29" fillId="0" borderId="3"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1" xfId="0" applyNumberFormat="1" applyFont="1" applyBorder="1" applyAlignment="1">
      <alignment horizontal="center" vertical="center"/>
    </xf>
    <xf numFmtId="186" fontId="29" fillId="4" borderId="0" xfId="0" applyNumberFormat="1" applyFont="1" applyFill="1" applyAlignment="1">
      <alignment horizontal="center" vertical="top" wrapText="1"/>
    </xf>
    <xf numFmtId="184" fontId="24" fillId="0" borderId="2" xfId="0" applyNumberFormat="1" applyFont="1" applyBorder="1" applyAlignment="1">
      <alignment horizontal="right" vertical="center"/>
    </xf>
  </cellXfs>
  <cellStyles count="2">
    <cellStyle name="桁区切り" xfId="1" builtinId="6"/>
    <cellStyle name="標準" xfId="0" builtinId="0"/>
  </cellStyles>
  <dxfs count="60">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163830</xdr:colOff>
      <xdr:row>0</xdr:row>
      <xdr:rowOff>15240</xdr:rowOff>
    </xdr:from>
    <xdr:to>
      <xdr:col>25</xdr:col>
      <xdr:colOff>205740</xdr:colOff>
      <xdr:row>4</xdr:row>
      <xdr:rowOff>104774</xdr:rowOff>
    </xdr:to>
    <xdr:sp macro="" textlink="">
      <xdr:nvSpPr>
        <xdr:cNvPr id="2" name="四角形: 角を丸くする 1">
          <a:extLst>
            <a:ext uri="{FF2B5EF4-FFF2-40B4-BE49-F238E27FC236}">
              <a16:creationId xmlns:a16="http://schemas.microsoft.com/office/drawing/2014/main" id="{E7868BEA-48D9-405F-984D-CD2B45588690}"/>
            </a:ext>
          </a:extLst>
        </xdr:cNvPr>
        <xdr:cNvSpPr/>
      </xdr:nvSpPr>
      <xdr:spPr>
        <a:xfrm>
          <a:off x="163830" y="15240"/>
          <a:ext cx="5709285" cy="775334"/>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53</xdr:row>
      <xdr:rowOff>200025</xdr:rowOff>
    </xdr:from>
    <xdr:to>
      <xdr:col>6</xdr:col>
      <xdr:colOff>619125</xdr:colOff>
      <xdr:row>53</xdr:row>
      <xdr:rowOff>200025</xdr:rowOff>
    </xdr:to>
    <xdr:cxnSp macro="">
      <xdr:nvCxnSpPr>
        <xdr:cNvPr id="2" name="直線矢印コネクタ 1">
          <a:extLst>
            <a:ext uri="{FF2B5EF4-FFF2-40B4-BE49-F238E27FC236}">
              <a16:creationId xmlns:a16="http://schemas.microsoft.com/office/drawing/2014/main" id="{378E3834-44D9-4DF0-B208-4CFC2275821D}"/>
            </a:ext>
          </a:extLst>
        </xdr:cNvPr>
        <xdr:cNvCxnSpPr/>
      </xdr:nvCxnSpPr>
      <xdr:spPr>
        <a:xfrm flipH="1">
          <a:off x="4511040" y="8511540"/>
          <a:ext cx="3962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619125</xdr:colOff>
      <xdr:row>53</xdr:row>
      <xdr:rowOff>200025</xdr:rowOff>
    </xdr:from>
    <xdr:to>
      <xdr:col>6</xdr:col>
      <xdr:colOff>619125</xdr:colOff>
      <xdr:row>60</xdr:row>
      <xdr:rowOff>152025</xdr:rowOff>
    </xdr:to>
    <xdr:cxnSp macro="">
      <xdr:nvCxnSpPr>
        <xdr:cNvPr id="3" name="直線コネクタ 2">
          <a:extLst>
            <a:ext uri="{FF2B5EF4-FFF2-40B4-BE49-F238E27FC236}">
              <a16:creationId xmlns:a16="http://schemas.microsoft.com/office/drawing/2014/main" id="{5C63D000-1FBD-4A30-98C3-095360FB98B2}"/>
            </a:ext>
          </a:extLst>
        </xdr:cNvPr>
        <xdr:cNvCxnSpPr/>
      </xdr:nvCxnSpPr>
      <xdr:spPr>
        <a:xfrm>
          <a:off x="4907280" y="8511540"/>
          <a:ext cx="0" cy="14779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211667</xdr:colOff>
      <xdr:row>60</xdr:row>
      <xdr:rowOff>152400</xdr:rowOff>
    </xdr:from>
    <xdr:to>
      <xdr:col>6</xdr:col>
      <xdr:colOff>611717</xdr:colOff>
      <xdr:row>60</xdr:row>
      <xdr:rowOff>152400</xdr:rowOff>
    </xdr:to>
    <xdr:cxnSp macro="">
      <xdr:nvCxnSpPr>
        <xdr:cNvPr id="4" name="直線矢印コネクタ 3">
          <a:extLst>
            <a:ext uri="{FF2B5EF4-FFF2-40B4-BE49-F238E27FC236}">
              <a16:creationId xmlns:a16="http://schemas.microsoft.com/office/drawing/2014/main" id="{0F90638D-52D4-4720-8E05-43DD1B20F614}"/>
            </a:ext>
          </a:extLst>
        </xdr:cNvPr>
        <xdr:cNvCxnSpPr/>
      </xdr:nvCxnSpPr>
      <xdr:spPr>
        <a:xfrm flipH="1">
          <a:off x="4505537" y="9989820"/>
          <a:ext cx="3962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P213"/>
  <sheetViews>
    <sheetView showGridLines="0" view="pageBreakPreview" zoomScaleNormal="100" zoomScaleSheetLayoutView="100" workbookViewId="0">
      <selection activeCell="J207" sqref="J207:O207"/>
    </sheetView>
  </sheetViews>
  <sheetFormatPr defaultColWidth="2.8984375" defaultRowHeight="13.2" x14ac:dyDescent="0.45"/>
  <cols>
    <col min="1" max="1" width="3.8984375" style="1" customWidth="1"/>
    <col min="2" max="2" width="3.3984375" style="1" customWidth="1"/>
    <col min="3" max="3" width="3.09765625" style="1" bestFit="1" customWidth="1"/>
    <col min="4" max="11" width="2.8984375" style="1"/>
    <col min="12" max="12" width="3.09765625" style="1" bestFit="1" customWidth="1"/>
    <col min="13" max="16" width="2.8984375" style="1"/>
    <col min="17" max="17" width="3.09765625" style="1" bestFit="1" customWidth="1"/>
    <col min="18" max="21" width="2.8984375" style="1"/>
    <col min="22" max="22" width="3.09765625" style="1" bestFit="1" customWidth="1"/>
    <col min="23" max="26" width="2.8984375" style="1"/>
    <col min="27" max="27" width="3.3984375" style="1" customWidth="1"/>
    <col min="28" max="28" width="2.09765625" style="2" customWidth="1"/>
    <col min="29" max="31" width="2.8984375" style="2"/>
    <col min="32" max="35" width="3.09765625" style="2" bestFit="1" customWidth="1"/>
    <col min="36" max="39" width="2.8984375" style="2"/>
    <col min="40" max="41" width="3.09765625" style="2" bestFit="1" customWidth="1"/>
    <col min="42" max="55" width="2.8984375" style="2"/>
    <col min="56" max="58" width="2.8984375" style="1"/>
    <col min="59" max="59" width="6.59765625" style="1" customWidth="1"/>
    <col min="60" max="16384" width="2.8984375" style="1"/>
  </cols>
  <sheetData>
    <row r="6" spans="1:60" ht="13.5" customHeight="1" x14ac:dyDescent="0.45">
      <c r="A6" s="1" t="s">
        <v>316</v>
      </c>
      <c r="K6" s="47"/>
      <c r="L6" s="47"/>
      <c r="M6" s="47"/>
      <c r="N6" s="47"/>
      <c r="O6" s="47"/>
      <c r="P6" s="47"/>
      <c r="Q6" s="47"/>
      <c r="R6" s="47"/>
      <c r="Z6" s="48"/>
      <c r="AA6" s="271" t="s">
        <v>413</v>
      </c>
      <c r="AC6" s="3" t="s">
        <v>133</v>
      </c>
      <c r="BG6" s="1" t="s">
        <v>132</v>
      </c>
      <c r="BH6" s="1" t="s">
        <v>121</v>
      </c>
    </row>
    <row r="7" spans="1:60" ht="15.6" customHeight="1" x14ac:dyDescent="0.45">
      <c r="K7" s="47"/>
      <c r="L7" s="47"/>
      <c r="M7" s="47"/>
      <c r="N7" s="47"/>
      <c r="O7" s="47"/>
      <c r="P7" s="47"/>
      <c r="Q7" s="47"/>
      <c r="R7" s="47"/>
      <c r="Y7" s="1" t="s">
        <v>412</v>
      </c>
      <c r="AC7" s="3" t="s">
        <v>131</v>
      </c>
      <c r="BG7" s="1" t="s">
        <v>130</v>
      </c>
      <c r="BH7" s="1" t="s">
        <v>102</v>
      </c>
    </row>
    <row r="8" spans="1:60" ht="14.4" x14ac:dyDescent="0.45">
      <c r="A8" s="392" t="s">
        <v>392</v>
      </c>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C8" s="3"/>
      <c r="BG8" s="1" t="s">
        <v>128</v>
      </c>
      <c r="BH8" s="1" t="s">
        <v>115</v>
      </c>
    </row>
    <row r="9" spans="1:60" ht="14.4" x14ac:dyDescent="0.45">
      <c r="A9" s="392" t="s">
        <v>391</v>
      </c>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C9" s="3" t="s">
        <v>129</v>
      </c>
      <c r="BG9" s="1" t="s">
        <v>127</v>
      </c>
      <c r="BH9" s="1" t="s">
        <v>102</v>
      </c>
    </row>
    <row r="10" spans="1:60" ht="6" customHeight="1" x14ac:dyDescent="0.45">
      <c r="AC10" s="3"/>
      <c r="BG10" s="1" t="s">
        <v>125</v>
      </c>
      <c r="BH10" s="1" t="s">
        <v>121</v>
      </c>
    </row>
    <row r="11" spans="1:60" x14ac:dyDescent="0.45">
      <c r="A11" s="308" t="s">
        <v>126</v>
      </c>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BG11" s="1" t="s">
        <v>124</v>
      </c>
      <c r="BH11" s="1" t="s">
        <v>121</v>
      </c>
    </row>
    <row r="12" spans="1:60" x14ac:dyDescent="0.45">
      <c r="A12" s="308"/>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BG12" s="1" t="s">
        <v>123</v>
      </c>
      <c r="BH12" s="1" t="s">
        <v>121</v>
      </c>
    </row>
    <row r="13" spans="1:60" ht="7.5" customHeight="1" x14ac:dyDescent="0.45">
      <c r="BG13" s="1" t="s">
        <v>122</v>
      </c>
      <c r="BH13" s="1" t="s">
        <v>121</v>
      </c>
    </row>
    <row r="14" spans="1:60" x14ac:dyDescent="0.45">
      <c r="C14" s="393"/>
      <c r="D14" s="393"/>
      <c r="E14" s="393"/>
      <c r="F14" s="393"/>
      <c r="G14" s="1" t="s">
        <v>79</v>
      </c>
      <c r="H14" s="394"/>
      <c r="I14" s="394"/>
      <c r="J14" s="1" t="s">
        <v>78</v>
      </c>
      <c r="K14" s="394"/>
      <c r="L14" s="394"/>
      <c r="M14" s="1" t="s">
        <v>77</v>
      </c>
      <c r="AB14" s="3" t="str">
        <f>IF(OR(C14="",H14="",K14=""),"←リストから選択してください（和暦年月日）","")</f>
        <v>←リストから選択してください（和暦年月日）</v>
      </c>
      <c r="BG14" s="1" t="s">
        <v>120</v>
      </c>
      <c r="BH14" s="1" t="s">
        <v>115</v>
      </c>
    </row>
    <row r="15" spans="1:60" ht="4.95" customHeight="1" x14ac:dyDescent="0.45">
      <c r="BG15" s="1" t="s">
        <v>118</v>
      </c>
      <c r="BH15" s="1" t="s">
        <v>115</v>
      </c>
    </row>
    <row r="16" spans="1:60" x14ac:dyDescent="0.45">
      <c r="J16" s="46" t="s">
        <v>46</v>
      </c>
      <c r="K16" s="42"/>
      <c r="L16" s="42"/>
      <c r="M16" s="41"/>
      <c r="N16" s="46" t="s">
        <v>119</v>
      </c>
      <c r="O16" s="372"/>
      <c r="P16" s="372"/>
      <c r="Q16" s="372"/>
      <c r="R16" s="372"/>
      <c r="S16" s="372"/>
      <c r="T16" s="372"/>
      <c r="U16" s="372"/>
      <c r="V16" s="372"/>
      <c r="W16" s="372"/>
      <c r="X16" s="372"/>
      <c r="Y16" s="372"/>
      <c r="Z16" s="373"/>
      <c r="AB16" s="3" t="str">
        <f>IF(O16="","←直接郵便番号を記入してください","")</f>
        <v>←直接郵便番号を記入してください</v>
      </c>
      <c r="BG16" s="1" t="s">
        <v>117</v>
      </c>
      <c r="BH16" s="1" t="s">
        <v>115</v>
      </c>
    </row>
    <row r="17" spans="1:60" ht="26.25" customHeight="1" x14ac:dyDescent="0.45">
      <c r="J17" s="30"/>
      <c r="K17" s="40"/>
      <c r="L17" s="40"/>
      <c r="M17" s="39"/>
      <c r="N17" s="395"/>
      <c r="O17" s="396"/>
      <c r="P17" s="396"/>
      <c r="Q17" s="396"/>
      <c r="R17" s="396"/>
      <c r="S17" s="396"/>
      <c r="T17" s="396"/>
      <c r="U17" s="396"/>
      <c r="V17" s="396"/>
      <c r="W17" s="396"/>
      <c r="X17" s="396"/>
      <c r="Y17" s="396"/>
      <c r="Z17" s="397"/>
      <c r="AB17" s="3" t="str">
        <f>IF(N17="","←直接住所を記入してください","")</f>
        <v>←直接住所を記入してください</v>
      </c>
      <c r="BG17" s="1" t="s">
        <v>116</v>
      </c>
      <c r="BH17" s="1" t="s">
        <v>115</v>
      </c>
    </row>
    <row r="18" spans="1:60" x14ac:dyDescent="0.45">
      <c r="J18" s="302" t="s">
        <v>384</v>
      </c>
      <c r="K18" s="303"/>
      <c r="L18" s="303"/>
      <c r="M18" s="304"/>
      <c r="N18" s="374"/>
      <c r="O18" s="375"/>
      <c r="P18" s="375"/>
      <c r="Q18" s="375"/>
      <c r="R18" s="375"/>
      <c r="S18" s="375"/>
      <c r="T18" s="375"/>
      <c r="U18" s="375"/>
      <c r="V18" s="375"/>
      <c r="W18" s="375"/>
      <c r="X18" s="375"/>
      <c r="Y18" s="375"/>
      <c r="Z18" s="376"/>
      <c r="AB18" s="3" t="str">
        <f>IF(N18="","←直接建築主の氏名を記入してください","")</f>
        <v>←直接建築主の氏名を記入してください</v>
      </c>
      <c r="BG18" s="1" t="s">
        <v>113</v>
      </c>
      <c r="BH18" s="1" t="s">
        <v>102</v>
      </c>
    </row>
    <row r="19" spans="1:60" x14ac:dyDescent="0.45">
      <c r="J19" s="398" t="s">
        <v>319</v>
      </c>
      <c r="K19" s="399"/>
      <c r="L19" s="399"/>
      <c r="M19" s="400"/>
      <c r="N19" s="374"/>
      <c r="O19" s="375"/>
      <c r="P19" s="375"/>
      <c r="Q19" s="375"/>
      <c r="R19" s="375"/>
      <c r="S19" s="375"/>
      <c r="T19" s="375"/>
      <c r="U19" s="375"/>
      <c r="V19" s="375"/>
      <c r="W19" s="375"/>
      <c r="X19" s="375"/>
      <c r="Y19" s="375"/>
      <c r="Z19" s="376"/>
      <c r="AB19" s="3"/>
      <c r="BG19" s="1" t="s">
        <v>111</v>
      </c>
      <c r="BH19" s="1" t="s">
        <v>102</v>
      </c>
    </row>
    <row r="20" spans="1:60" x14ac:dyDescent="0.45">
      <c r="J20" s="309" t="s">
        <v>114</v>
      </c>
      <c r="K20" s="309"/>
      <c r="L20" s="309"/>
      <c r="M20" s="309"/>
      <c r="N20" s="374"/>
      <c r="O20" s="375"/>
      <c r="P20" s="375"/>
      <c r="Q20" s="375"/>
      <c r="R20" s="375"/>
      <c r="S20" s="375"/>
      <c r="T20" s="375"/>
      <c r="U20" s="375"/>
      <c r="V20" s="375"/>
      <c r="W20" s="375"/>
      <c r="X20" s="375"/>
      <c r="Y20" s="375"/>
      <c r="Z20" s="376"/>
      <c r="AB20" s="3" t="str">
        <f>IF(N20="","←直接電話番号を記入してください","")</f>
        <v>←直接電話番号を記入してください</v>
      </c>
      <c r="BG20" s="1" t="s">
        <v>109</v>
      </c>
      <c r="BH20" s="1" t="s">
        <v>102</v>
      </c>
    </row>
    <row r="21" spans="1:60" x14ac:dyDescent="0.45">
      <c r="A21" s="1" t="s">
        <v>112</v>
      </c>
      <c r="BG21" s="1" t="s">
        <v>107</v>
      </c>
      <c r="BH21" s="1" t="s">
        <v>102</v>
      </c>
    </row>
    <row r="22" spans="1:60" x14ac:dyDescent="0.45">
      <c r="A22" s="1" t="s">
        <v>110</v>
      </c>
      <c r="AA22" s="45"/>
      <c r="BG22" s="1" t="s">
        <v>106</v>
      </c>
      <c r="BH22" s="1" t="s">
        <v>102</v>
      </c>
    </row>
    <row r="23" spans="1:60" ht="27" customHeight="1" x14ac:dyDescent="0.45">
      <c r="A23" s="308" t="s">
        <v>108</v>
      </c>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BG23" s="1" t="s">
        <v>104</v>
      </c>
      <c r="BH23" s="1" t="s">
        <v>102</v>
      </c>
    </row>
    <row r="24" spans="1:60" ht="7.5" customHeight="1" x14ac:dyDescent="0.45">
      <c r="AA24" s="45"/>
      <c r="BG24" s="1" t="s">
        <v>103</v>
      </c>
      <c r="BH24" s="1" t="s">
        <v>102</v>
      </c>
    </row>
    <row r="25" spans="1:60" x14ac:dyDescent="0.45">
      <c r="A25" s="1" t="s">
        <v>105</v>
      </c>
    </row>
    <row r="26" spans="1:60" ht="5.4" customHeight="1" x14ac:dyDescent="0.45">
      <c r="AA26" s="45"/>
    </row>
    <row r="27" spans="1:60" ht="13.5" customHeight="1" x14ac:dyDescent="0.45">
      <c r="B27" s="11"/>
      <c r="C27" s="308" t="s">
        <v>101</v>
      </c>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row>
    <row r="28" spans="1:60" x14ac:dyDescent="0.45">
      <c r="B28" s="15"/>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row>
    <row r="29" spans="1:60" ht="15.75" customHeight="1" x14ac:dyDescent="0.45">
      <c r="B29" s="15"/>
      <c r="C29" s="349" t="s">
        <v>100</v>
      </c>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row>
    <row r="30" spans="1:60" ht="5.4" customHeight="1" x14ac:dyDescent="0.45">
      <c r="AA30" s="45"/>
    </row>
    <row r="31" spans="1:60" ht="13.5" customHeight="1" x14ac:dyDescent="0.45">
      <c r="B31" s="11"/>
      <c r="C31" s="308" t="s">
        <v>312</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row>
    <row r="32" spans="1:60" x14ac:dyDescent="0.45">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BG32" s="1" t="str">
        <f>IF(M36="","",VLOOKUP(M36,BG6:BH24,2,FALSE))</f>
        <v/>
      </c>
    </row>
    <row r="33" spans="1:68" ht="1.5" customHeight="1" x14ac:dyDescent="0.45">
      <c r="C33" s="44"/>
      <c r="D33" s="6"/>
    </row>
    <row r="34" spans="1:68" ht="1.5" customHeight="1" x14ac:dyDescent="0.45">
      <c r="C34" s="6"/>
    </row>
    <row r="35" spans="1:68" ht="2.25" customHeight="1" x14ac:dyDescent="0.45">
      <c r="C35" s="6"/>
    </row>
    <row r="36" spans="1:68" x14ac:dyDescent="0.45">
      <c r="D36" s="311" t="s">
        <v>99</v>
      </c>
      <c r="E36" s="312"/>
      <c r="F36" s="312"/>
      <c r="G36" s="312"/>
      <c r="H36" s="313"/>
      <c r="I36" s="302" t="s">
        <v>98</v>
      </c>
      <c r="J36" s="303"/>
      <c r="K36" s="303"/>
      <c r="L36" s="304"/>
      <c r="M36" s="282"/>
      <c r="N36" s="283"/>
      <c r="O36" s="283"/>
      <c r="P36" s="283"/>
      <c r="Q36" s="283"/>
      <c r="R36" s="283"/>
      <c r="S36" s="283"/>
      <c r="T36" s="283"/>
      <c r="U36" s="283"/>
      <c r="V36" s="283"/>
      <c r="W36" s="283"/>
      <c r="X36" s="284"/>
      <c r="AB36" s="3" t="str">
        <f>IF(M36="","←リストから選択してください（市町村名）","")</f>
        <v>←リストから選択してください（市町村名）</v>
      </c>
      <c r="BG36" s="2"/>
      <c r="BH36" s="2"/>
      <c r="BI36" s="2"/>
      <c r="BJ36" s="2"/>
      <c r="BK36" s="2"/>
      <c r="BL36" s="2"/>
      <c r="BM36" s="2"/>
      <c r="BN36" s="2"/>
      <c r="BO36" s="2"/>
    </row>
    <row r="37" spans="1:68" x14ac:dyDescent="0.45">
      <c r="D37" s="317"/>
      <c r="E37" s="318"/>
      <c r="F37" s="318"/>
      <c r="G37" s="318"/>
      <c r="H37" s="319"/>
      <c r="I37" s="374"/>
      <c r="J37" s="375"/>
      <c r="K37" s="375"/>
      <c r="L37" s="375"/>
      <c r="M37" s="375"/>
      <c r="N37" s="375"/>
      <c r="O37" s="375"/>
      <c r="P37" s="375"/>
      <c r="Q37" s="375"/>
      <c r="R37" s="375"/>
      <c r="S37" s="375"/>
      <c r="T37" s="375"/>
      <c r="U37" s="375"/>
      <c r="V37" s="375"/>
      <c r="W37" s="375"/>
      <c r="X37" s="376"/>
      <c r="AB37" s="3" t="str">
        <f>IF(I37="","←市町村名より後の所在地を直接記入してください","")</f>
        <v>←市町村名より後の所在地を直接記入してください</v>
      </c>
      <c r="BG37" s="2"/>
      <c r="BH37" s="2"/>
      <c r="BI37" s="2"/>
      <c r="BJ37" s="2"/>
      <c r="BK37" s="2"/>
      <c r="BL37" s="2"/>
      <c r="BM37" s="2"/>
      <c r="BN37" s="2"/>
      <c r="BO37" s="2"/>
      <c r="BP37" s="2"/>
    </row>
    <row r="38" spans="1:68" x14ac:dyDescent="0.45">
      <c r="D38" s="311" t="s">
        <v>97</v>
      </c>
      <c r="E38" s="312"/>
      <c r="F38" s="312"/>
      <c r="G38" s="312"/>
      <c r="H38" s="313"/>
      <c r="I38" s="282"/>
      <c r="J38" s="283"/>
      <c r="K38" s="283"/>
      <c r="L38" s="283"/>
      <c r="M38" s="283"/>
      <c r="N38" s="284"/>
      <c r="O38" s="302" t="s">
        <v>96</v>
      </c>
      <c r="P38" s="303"/>
      <c r="Q38" s="303"/>
      <c r="R38" s="304"/>
      <c r="S38" s="387"/>
      <c r="T38" s="388"/>
      <c r="U38" s="388"/>
      <c r="V38" s="388"/>
      <c r="W38" s="303" t="s">
        <v>20</v>
      </c>
      <c r="X38" s="304"/>
      <c r="AB38" s="3" t="str">
        <f>IF(I38="","←リストから選択してください（増築、改築、修繕、模様替）","")</f>
        <v>←リストから選択してください（増築、改築、修繕、模様替）</v>
      </c>
      <c r="BG38" s="2"/>
      <c r="BH38" s="2"/>
      <c r="BI38" s="2"/>
      <c r="BJ38" s="2"/>
      <c r="BK38" s="2"/>
      <c r="BL38" s="2"/>
      <c r="BM38" s="2"/>
      <c r="BN38" s="2"/>
      <c r="BO38" s="2"/>
      <c r="BP38" s="2"/>
    </row>
    <row r="39" spans="1:68" x14ac:dyDescent="0.45">
      <c r="D39" s="311" t="s">
        <v>95</v>
      </c>
      <c r="E39" s="312"/>
      <c r="F39" s="312"/>
      <c r="G39" s="312"/>
      <c r="H39" s="313"/>
      <c r="I39" s="389"/>
      <c r="J39" s="390"/>
      <c r="K39" s="390"/>
      <c r="L39" s="313" t="s">
        <v>94</v>
      </c>
      <c r="M39" s="301"/>
      <c r="N39" s="301"/>
      <c r="O39" s="301"/>
      <c r="P39" s="301"/>
      <c r="Q39" s="301"/>
      <c r="R39" s="391"/>
      <c r="S39" s="391"/>
      <c r="T39" s="391"/>
      <c r="U39" s="391"/>
      <c r="V39" s="315"/>
      <c r="W39" s="315"/>
      <c r="X39" s="4"/>
      <c r="AB39" s="43" t="str">
        <f>IF(I39="","←延床面積を入力してください。",IF(AND(I38="併用住宅",V39=""),"←面積を入力してください。",""))</f>
        <v>←延床面積を入力してください。</v>
      </c>
      <c r="BG39" s="2"/>
      <c r="BH39" s="2"/>
      <c r="BI39" s="2"/>
      <c r="BJ39" s="2"/>
      <c r="BK39" s="2"/>
      <c r="BL39" s="2"/>
      <c r="BM39" s="2"/>
      <c r="BN39" s="2"/>
      <c r="BO39" s="2"/>
      <c r="BP39" s="2"/>
    </row>
    <row r="40" spans="1:68" s="2" customFormat="1" x14ac:dyDescent="0.45">
      <c r="A40" s="1"/>
      <c r="B40" s="1"/>
      <c r="C40" s="1"/>
      <c r="D40" s="317"/>
      <c r="E40" s="318"/>
      <c r="F40" s="318"/>
      <c r="G40" s="318"/>
      <c r="H40" s="319"/>
      <c r="I40" s="389"/>
      <c r="J40" s="390"/>
      <c r="K40" s="390"/>
      <c r="L40" s="319"/>
      <c r="M40" s="301"/>
      <c r="N40" s="301"/>
      <c r="O40" s="301"/>
      <c r="P40" s="301"/>
      <c r="Q40" s="301"/>
      <c r="R40" s="391"/>
      <c r="S40" s="391"/>
      <c r="T40" s="391"/>
      <c r="U40" s="391"/>
      <c r="V40" s="315"/>
      <c r="W40" s="315"/>
      <c r="X40" s="4"/>
      <c r="Y40" s="1"/>
      <c r="Z40" s="1"/>
      <c r="AA40" s="1"/>
      <c r="AB40" s="43" t="str">
        <f>IF(AND(I38="併用住宅",V40=""),"←面積を入力してください。","")</f>
        <v/>
      </c>
    </row>
    <row r="41" spans="1:68" s="2" customFormat="1" x14ac:dyDescent="0.45">
      <c r="A41" s="1"/>
      <c r="B41" s="1"/>
      <c r="C41" s="1"/>
      <c r="D41" s="309" t="s">
        <v>93</v>
      </c>
      <c r="E41" s="309"/>
      <c r="F41" s="309"/>
      <c r="G41" s="309"/>
      <c r="H41" s="309"/>
      <c r="I41" s="380"/>
      <c r="J41" s="380"/>
      <c r="K41" s="380"/>
      <c r="L41" s="380"/>
      <c r="M41" s="380"/>
      <c r="N41" s="380"/>
      <c r="O41" s="380"/>
      <c r="P41" s="380"/>
      <c r="Q41" s="380"/>
      <c r="R41" s="380"/>
      <c r="S41" s="380"/>
      <c r="T41" s="380"/>
      <c r="U41" s="380"/>
      <c r="V41" s="380"/>
      <c r="W41" s="380"/>
      <c r="X41" s="380"/>
      <c r="Y41" s="1"/>
      <c r="Z41" s="1"/>
      <c r="AA41" s="1"/>
      <c r="AB41" s="3" t="str">
        <f>IF(I41="","←リストから選択してください（在来軸組工法・その他）","")</f>
        <v>←リストから選択してください（在来軸組工法・その他）</v>
      </c>
    </row>
    <row r="42" spans="1:68" s="2" customFormat="1" x14ac:dyDescent="0.45">
      <c r="A42" s="1"/>
      <c r="B42" s="1"/>
      <c r="C42" s="1"/>
      <c r="D42" s="311" t="s">
        <v>92</v>
      </c>
      <c r="E42" s="312"/>
      <c r="F42" s="312"/>
      <c r="G42" s="312"/>
      <c r="H42" s="313"/>
      <c r="I42" s="354" t="s">
        <v>91</v>
      </c>
      <c r="J42" s="355"/>
      <c r="K42" s="355"/>
      <c r="L42" s="355"/>
      <c r="M42" s="355"/>
      <c r="N42" s="381"/>
      <c r="O42" s="381"/>
      <c r="P42" s="381"/>
      <c r="Q42" s="381"/>
      <c r="R42" s="42" t="s">
        <v>79</v>
      </c>
      <c r="S42" s="382"/>
      <c r="T42" s="382"/>
      <c r="U42" s="42" t="s">
        <v>78</v>
      </c>
      <c r="V42" s="382"/>
      <c r="W42" s="382"/>
      <c r="X42" s="41" t="s">
        <v>77</v>
      </c>
      <c r="Y42" s="1"/>
      <c r="Z42" s="1"/>
      <c r="AA42" s="1"/>
      <c r="AB42" s="3" t="str">
        <f>IF(OR(N42="",S42="",V42=""),"←リストから選択してください（和暦年月日）","")</f>
        <v>←リストから選択してください（和暦年月日）</v>
      </c>
    </row>
    <row r="43" spans="1:68" s="2" customFormat="1" x14ac:dyDescent="0.45">
      <c r="A43" s="1"/>
      <c r="B43" s="1"/>
      <c r="C43" s="1"/>
      <c r="D43" s="317"/>
      <c r="E43" s="318"/>
      <c r="F43" s="318"/>
      <c r="G43" s="318"/>
      <c r="H43" s="319"/>
      <c r="I43" s="383" t="s">
        <v>90</v>
      </c>
      <c r="J43" s="384"/>
      <c r="K43" s="384"/>
      <c r="L43" s="384"/>
      <c r="M43" s="384"/>
      <c r="N43" s="385"/>
      <c r="O43" s="385"/>
      <c r="P43" s="385"/>
      <c r="Q43" s="385"/>
      <c r="R43" s="40" t="s">
        <v>79</v>
      </c>
      <c r="S43" s="386"/>
      <c r="T43" s="386"/>
      <c r="U43" s="40" t="s">
        <v>78</v>
      </c>
      <c r="V43" s="386"/>
      <c r="W43" s="386"/>
      <c r="X43" s="39" t="s">
        <v>77</v>
      </c>
      <c r="Y43" s="1"/>
      <c r="Z43" s="1"/>
      <c r="AA43" s="1"/>
      <c r="AB43" s="3" t="str">
        <f>IF(OR(N43="",S43="",V43=""),"←リストから選択してください（和暦年月日）","")</f>
        <v>←リストから選択してください（和暦年月日）</v>
      </c>
    </row>
    <row r="44" spans="1:68" s="2" customFormat="1" ht="6" customHeight="1" x14ac:dyDescent="0.45">
      <c r="A44" s="1"/>
      <c r="B44" s="1"/>
      <c r="C44" s="1"/>
      <c r="D44" s="369" t="str">
        <f>IF(I41="その他","（工法名）","")</f>
        <v/>
      </c>
      <c r="E44" s="369"/>
      <c r="F44" s="369"/>
      <c r="G44" s="369"/>
      <c r="H44" s="369"/>
      <c r="I44" s="370"/>
      <c r="J44" s="370"/>
      <c r="K44" s="370"/>
      <c r="L44" s="370"/>
      <c r="M44" s="370"/>
      <c r="N44" s="370"/>
      <c r="O44" s="370"/>
      <c r="P44" s="370"/>
      <c r="Q44" s="370"/>
      <c r="R44" s="370"/>
      <c r="S44" s="370"/>
      <c r="T44" s="370"/>
      <c r="U44" s="370"/>
      <c r="V44" s="370"/>
      <c r="W44" s="370"/>
      <c r="X44" s="370"/>
      <c r="Y44" s="4" t="str">
        <f>IF(AND($I$41="その他",I44=""),"←工法を直接入力してください","")</f>
        <v/>
      </c>
      <c r="Z44" s="1"/>
      <c r="AA44" s="1"/>
    </row>
    <row r="45" spans="1:68" s="2" customFormat="1" x14ac:dyDescent="0.45">
      <c r="A45" s="1"/>
      <c r="B45" s="11"/>
      <c r="C45" s="1" t="s">
        <v>89</v>
      </c>
      <c r="D45" s="1"/>
      <c r="E45" s="1"/>
      <c r="F45" s="1"/>
      <c r="G45" s="1"/>
      <c r="H45" s="1"/>
      <c r="I45" s="1"/>
      <c r="J45" s="1"/>
      <c r="K45" s="1"/>
      <c r="L45" s="1"/>
      <c r="M45" s="1"/>
      <c r="N45" s="1"/>
      <c r="O45" s="1"/>
      <c r="P45" s="1"/>
      <c r="Q45" s="1"/>
      <c r="R45" s="1"/>
      <c r="S45" s="1"/>
      <c r="T45" s="1"/>
      <c r="U45" s="1"/>
      <c r="V45" s="1"/>
      <c r="W45" s="1"/>
      <c r="X45" s="1"/>
      <c r="Y45" s="1"/>
      <c r="Z45" s="1"/>
      <c r="AA45" s="1"/>
    </row>
    <row r="46" spans="1:68" s="2" customFormat="1" x14ac:dyDescent="0.45">
      <c r="A46" s="1"/>
      <c r="B46" s="1"/>
      <c r="C46" s="1"/>
      <c r="D46" s="302" t="s">
        <v>88</v>
      </c>
      <c r="E46" s="303"/>
      <c r="F46" s="303"/>
      <c r="G46" s="303"/>
      <c r="H46" s="304"/>
      <c r="I46" s="371"/>
      <c r="J46" s="372"/>
      <c r="K46" s="372"/>
      <c r="L46" s="372"/>
      <c r="M46" s="372"/>
      <c r="N46" s="372"/>
      <c r="O46" s="372"/>
      <c r="P46" s="372"/>
      <c r="Q46" s="372"/>
      <c r="R46" s="372"/>
      <c r="S46" s="372"/>
      <c r="T46" s="372"/>
      <c r="U46" s="372"/>
      <c r="V46" s="372"/>
      <c r="W46" s="372"/>
      <c r="X46" s="373"/>
      <c r="Y46" s="1"/>
      <c r="Z46" s="1"/>
      <c r="AA46" s="1"/>
      <c r="AB46" s="3" t="str">
        <f>IF(I46="","←直接記入してください","")</f>
        <v>←直接記入してください</v>
      </c>
    </row>
    <row r="47" spans="1:68" s="2" customFormat="1" x14ac:dyDescent="0.45">
      <c r="A47" s="1"/>
      <c r="B47" s="1"/>
      <c r="C47" s="1"/>
      <c r="D47" s="302" t="s">
        <v>87</v>
      </c>
      <c r="E47" s="303"/>
      <c r="F47" s="303"/>
      <c r="G47" s="303"/>
      <c r="H47" s="304"/>
      <c r="I47" s="374"/>
      <c r="J47" s="375"/>
      <c r="K47" s="375"/>
      <c r="L47" s="375"/>
      <c r="M47" s="375"/>
      <c r="N47" s="375"/>
      <c r="O47" s="375"/>
      <c r="P47" s="375"/>
      <c r="Q47" s="375"/>
      <c r="R47" s="375"/>
      <c r="S47" s="375"/>
      <c r="T47" s="375"/>
      <c r="U47" s="375"/>
      <c r="V47" s="375"/>
      <c r="W47" s="375"/>
      <c r="X47" s="376"/>
      <c r="Y47" s="1"/>
      <c r="Z47" s="1"/>
      <c r="AA47" s="1"/>
      <c r="AB47" s="3" t="str">
        <f>IF(I47="","←直接記入してください","")</f>
        <v>←直接記入してください</v>
      </c>
    </row>
    <row r="48" spans="1:68" s="2" customFormat="1" x14ac:dyDescent="0.45">
      <c r="A48" s="1"/>
      <c r="B48" s="1"/>
      <c r="C48" s="1"/>
      <c r="D48" s="302" t="s">
        <v>86</v>
      </c>
      <c r="E48" s="303"/>
      <c r="F48" s="303"/>
      <c r="G48" s="303"/>
      <c r="H48" s="304"/>
      <c r="I48" s="377"/>
      <c r="J48" s="378"/>
      <c r="K48" s="378"/>
      <c r="L48" s="378"/>
      <c r="M48" s="378"/>
      <c r="N48" s="378"/>
      <c r="O48" s="378"/>
      <c r="P48" s="378"/>
      <c r="Q48" s="378"/>
      <c r="R48" s="378"/>
      <c r="S48" s="378"/>
      <c r="T48" s="378"/>
      <c r="U48" s="378"/>
      <c r="V48" s="378"/>
      <c r="W48" s="378"/>
      <c r="X48" s="379"/>
      <c r="Y48" s="1"/>
      <c r="Z48" s="1"/>
      <c r="AA48" s="1"/>
      <c r="AB48" s="3" t="str">
        <f>IF(I48="","←直接記入してください","")</f>
        <v>←直接記入してください</v>
      </c>
    </row>
    <row r="49" spans="1:67" s="2" customFormat="1" ht="5.4"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67" s="2" customFormat="1" x14ac:dyDescent="0.45">
      <c r="A50" s="1"/>
      <c r="B50" s="11"/>
      <c r="C50" s="1" t="s">
        <v>85</v>
      </c>
      <c r="D50" s="1"/>
      <c r="E50" s="1"/>
      <c r="F50" s="1"/>
      <c r="G50" s="1"/>
      <c r="H50" s="1"/>
      <c r="I50" s="1"/>
      <c r="J50" s="1"/>
      <c r="K50" s="1"/>
      <c r="L50" s="1"/>
      <c r="M50" s="1"/>
      <c r="N50" s="1"/>
      <c r="O50" s="1"/>
      <c r="P50" s="1"/>
      <c r="Q50" s="1"/>
      <c r="R50" s="1"/>
      <c r="S50" s="1"/>
      <c r="T50" s="1"/>
      <c r="U50" s="1"/>
      <c r="V50" s="1"/>
      <c r="W50" s="1"/>
      <c r="X50" s="1"/>
      <c r="Y50" s="1"/>
      <c r="Z50" s="1"/>
      <c r="AA50" s="1"/>
    </row>
    <row r="51" spans="1:67" s="2" customFormat="1" x14ac:dyDescent="0.45">
      <c r="A51" s="1"/>
      <c r="B51" s="1"/>
      <c r="C51" s="1"/>
      <c r="D51" s="302" t="s">
        <v>84</v>
      </c>
      <c r="E51" s="303"/>
      <c r="F51" s="303"/>
      <c r="G51" s="303"/>
      <c r="H51" s="304"/>
      <c r="I51" s="282"/>
      <c r="J51" s="283"/>
      <c r="K51" s="283"/>
      <c r="L51" s="283"/>
      <c r="M51" s="283"/>
      <c r="N51" s="284"/>
      <c r="O51" s="302" t="s">
        <v>83</v>
      </c>
      <c r="P51" s="303"/>
      <c r="Q51" s="303"/>
      <c r="R51" s="303"/>
      <c r="S51" s="304"/>
      <c r="T51" s="282"/>
      <c r="U51" s="283"/>
      <c r="V51" s="283"/>
      <c r="W51" s="283"/>
      <c r="X51" s="283"/>
      <c r="Y51" s="284"/>
      <c r="Z51" s="1"/>
      <c r="AA51" s="1"/>
      <c r="AB51" s="3" t="str">
        <f>IF(OR(I51="",T51=""),"←リストから選択してください（要・不要）","")</f>
        <v>←リストから選択してください（要・不要）</v>
      </c>
    </row>
    <row r="52" spans="1:67" s="2" customFormat="1" x14ac:dyDescent="0.45">
      <c r="A52" s="1"/>
      <c r="B52" s="1"/>
      <c r="C52" s="1"/>
      <c r="D52" s="302" t="s">
        <v>82</v>
      </c>
      <c r="E52" s="303"/>
      <c r="F52" s="303"/>
      <c r="G52" s="303"/>
      <c r="H52" s="304"/>
      <c r="I52" s="282"/>
      <c r="J52" s="283"/>
      <c r="K52" s="283"/>
      <c r="L52" s="283"/>
      <c r="M52" s="283"/>
      <c r="N52" s="284"/>
      <c r="O52" s="354" t="s">
        <v>81</v>
      </c>
      <c r="P52" s="355"/>
      <c r="Q52" s="355"/>
      <c r="R52" s="355"/>
      <c r="S52" s="356"/>
      <c r="T52" s="357"/>
      <c r="U52" s="358"/>
      <c r="V52" s="358"/>
      <c r="W52" s="358"/>
      <c r="X52" s="358"/>
      <c r="Y52" s="359"/>
      <c r="Z52" s="1"/>
      <c r="AA52" s="1"/>
      <c r="AB52" s="3" t="str">
        <f>IF(OR(I52="",T52=""),"←リストから選択してください（有・無）","")</f>
        <v>←リストから選択してください（有・無）</v>
      </c>
    </row>
    <row r="53" spans="1:67" s="2" customFormat="1" x14ac:dyDescent="0.45">
      <c r="A53" s="1"/>
      <c r="B53" s="1"/>
      <c r="C53" s="1"/>
      <c r="D53" s="360" t="s">
        <v>80</v>
      </c>
      <c r="E53" s="361"/>
      <c r="F53" s="361"/>
      <c r="G53" s="361"/>
      <c r="H53" s="361"/>
      <c r="I53" s="361"/>
      <c r="J53" s="361"/>
      <c r="K53" s="361"/>
      <c r="L53" s="361"/>
      <c r="M53" s="361"/>
      <c r="N53" s="362"/>
      <c r="O53" s="363"/>
      <c r="P53" s="364"/>
      <c r="Q53" s="364"/>
      <c r="R53" s="38" t="s">
        <v>79</v>
      </c>
      <c r="S53" s="365"/>
      <c r="T53" s="365"/>
      <c r="U53" s="38" t="s">
        <v>78</v>
      </c>
      <c r="V53" s="365"/>
      <c r="W53" s="365"/>
      <c r="X53" s="38" t="s">
        <v>77</v>
      </c>
      <c r="Y53" s="37"/>
      <c r="Z53" s="1"/>
      <c r="AA53" s="1"/>
      <c r="AB53" s="3" t="str">
        <f>IF(AND(OR(I51="要",T51="要"),OR(O53="",S53="",V53="")),"←リストから選択してください（和暦年月日）","")</f>
        <v/>
      </c>
    </row>
    <row r="54" spans="1:67" s="2" customFormat="1" ht="15.6" customHeight="1" x14ac:dyDescent="0.45">
      <c r="A54" s="1"/>
      <c r="B54" s="1"/>
      <c r="C54" s="1"/>
      <c r="D54" s="1"/>
      <c r="E54" s="36" t="str">
        <f>IF(AND(I52="",T52=""),"",IF(AND(I52="無",T52="無"),"添付書類として、改修部分の図面に改修内容を明示したものを提出してください。","添付書類として、改修部分の図面に改修内容を明示したもの、配置図を提出してください。"))</f>
        <v/>
      </c>
      <c r="F54" s="1"/>
      <c r="G54" s="1"/>
      <c r="H54" s="1"/>
      <c r="I54" s="1"/>
      <c r="J54" s="1"/>
      <c r="K54" s="1"/>
      <c r="L54" s="1"/>
      <c r="M54" s="1"/>
      <c r="N54" s="1"/>
      <c r="O54" s="1"/>
      <c r="P54" s="1"/>
      <c r="Q54" s="1"/>
      <c r="R54" s="1"/>
      <c r="S54" s="1"/>
      <c r="T54" s="1"/>
      <c r="U54" s="1"/>
      <c r="V54" s="1"/>
      <c r="W54" s="1"/>
      <c r="X54" s="1"/>
      <c r="Y54" s="1"/>
      <c r="Z54" s="1"/>
      <c r="AA54" s="1"/>
    </row>
    <row r="55" spans="1:67" s="2" customFormat="1" x14ac:dyDescent="0.45">
      <c r="A55" s="1"/>
      <c r="B55" s="11"/>
      <c r="C55" s="1" t="s">
        <v>76</v>
      </c>
      <c r="D55" s="1"/>
      <c r="E55" s="1"/>
      <c r="F55" s="1"/>
      <c r="G55" s="1"/>
      <c r="H55" s="1"/>
      <c r="I55" s="1"/>
      <c r="J55" s="1"/>
      <c r="K55" s="1"/>
      <c r="L55" s="1"/>
      <c r="M55" s="1"/>
      <c r="N55" s="1"/>
      <c r="O55" s="1"/>
      <c r="P55" s="1"/>
      <c r="Q55" s="1"/>
      <c r="R55" s="1"/>
      <c r="S55" s="1"/>
      <c r="T55" s="1"/>
      <c r="U55" s="1"/>
      <c r="V55" s="1"/>
      <c r="W55" s="1"/>
      <c r="X55" s="1"/>
      <c r="Y55" s="1"/>
      <c r="Z55" s="1"/>
      <c r="AA55" s="1"/>
    </row>
    <row r="56" spans="1:67" s="2" customFormat="1" ht="3"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67" s="2" customFormat="1" x14ac:dyDescent="0.45">
      <c r="A57" s="1"/>
      <c r="B57" s="11"/>
      <c r="C57" s="1" t="s">
        <v>322</v>
      </c>
      <c r="D57" s="1"/>
      <c r="E57" s="1"/>
      <c r="F57" s="1"/>
      <c r="G57" s="1"/>
      <c r="H57" s="1"/>
      <c r="I57" s="1"/>
      <c r="J57" s="1"/>
      <c r="K57" s="1"/>
      <c r="L57" s="1"/>
      <c r="M57" s="1"/>
      <c r="N57" s="1"/>
      <c r="O57" s="1"/>
      <c r="P57" s="1"/>
      <c r="Q57" s="1"/>
      <c r="R57" s="1" t="s">
        <v>323</v>
      </c>
      <c r="S57" s="1"/>
      <c r="T57" s="1"/>
      <c r="U57" s="282"/>
      <c r="V57" s="283"/>
      <c r="W57" s="283"/>
      <c r="X57" s="283"/>
      <c r="Y57" s="283"/>
      <c r="Z57" s="284"/>
      <c r="AA57" s="1"/>
      <c r="AB57" s="3" t="str">
        <f>IF(B57="","","←リストから性能区分を選択してください")</f>
        <v/>
      </c>
    </row>
    <row r="58" spans="1:67" s="2" customFormat="1" x14ac:dyDescent="0.45">
      <c r="A58" s="1"/>
      <c r="B58" s="1"/>
      <c r="C58" s="36" t="str">
        <f>IF(B57="✔",IF(U57="","",IF(U57="その他","","　別シートの【様式第６号の３】に必要事項を入力してください。")),"")</f>
        <v/>
      </c>
      <c r="D58" s="1"/>
      <c r="E58" s="1"/>
      <c r="F58" s="1"/>
      <c r="G58" s="1"/>
      <c r="H58" s="1"/>
      <c r="I58" s="1"/>
      <c r="J58" s="1"/>
      <c r="K58" s="1"/>
      <c r="L58" s="1"/>
      <c r="M58" s="1"/>
      <c r="N58" s="1"/>
      <c r="O58" s="1"/>
      <c r="P58" s="1"/>
      <c r="Q58" s="1"/>
      <c r="R58" s="1"/>
      <c r="S58" s="1"/>
      <c r="T58" s="1"/>
      <c r="U58" s="1"/>
      <c r="V58" s="1"/>
      <c r="W58" s="1"/>
      <c r="X58" s="1"/>
      <c r="Y58" s="1"/>
      <c r="Z58" s="1"/>
      <c r="AA58" s="1"/>
    </row>
    <row r="59" spans="1:67" s="2" customFormat="1" ht="15.75" customHeight="1" x14ac:dyDescent="0.45">
      <c r="A59" s="1"/>
      <c r="B59" s="1"/>
      <c r="C59" s="36" t="str">
        <f>IF(B57="✔",IF(U57="","",IF(U57="その他","","　別途、健康省エネ改修の設計適合申請が必要です。※申請がない場合、補助金が受けられません。")),"")</f>
        <v/>
      </c>
      <c r="D59" s="1"/>
      <c r="E59" s="1"/>
      <c r="F59" s="1"/>
      <c r="G59" s="1"/>
      <c r="H59" s="1"/>
      <c r="I59" s="1"/>
      <c r="J59" s="1"/>
      <c r="K59" s="1"/>
      <c r="L59" s="1"/>
      <c r="M59" s="1"/>
      <c r="N59" s="1"/>
      <c r="O59" s="1"/>
      <c r="P59" s="1"/>
      <c r="Q59" s="1"/>
      <c r="R59" s="1"/>
      <c r="S59" s="1"/>
      <c r="T59" s="1"/>
      <c r="U59" s="1"/>
      <c r="V59" s="1"/>
      <c r="W59" s="1"/>
      <c r="X59" s="1"/>
      <c r="Y59" s="1"/>
      <c r="Z59" s="1"/>
      <c r="AA59" s="1"/>
    </row>
    <row r="60" spans="1:67" ht="5.7" customHeight="1" x14ac:dyDescent="0.45"/>
    <row r="61" spans="1:67" ht="14.25" customHeight="1" x14ac:dyDescent="0.45">
      <c r="B61" s="255" t="s">
        <v>421</v>
      </c>
      <c r="C61" s="4"/>
      <c r="D61" s="241"/>
      <c r="E61" s="241"/>
      <c r="F61" s="241"/>
      <c r="G61" s="241"/>
      <c r="H61" s="241"/>
      <c r="I61" s="32"/>
      <c r="J61" s="32"/>
      <c r="K61" s="32"/>
      <c r="L61" s="32"/>
      <c r="M61" s="32"/>
      <c r="N61" s="32"/>
      <c r="O61" s="32"/>
      <c r="P61" s="32"/>
      <c r="Q61" s="32"/>
      <c r="R61" s="32"/>
      <c r="S61" s="32"/>
      <c r="T61" s="32"/>
      <c r="U61" s="32"/>
      <c r="V61" s="32"/>
      <c r="W61" s="32"/>
      <c r="X61" s="32"/>
      <c r="Y61" s="4"/>
    </row>
    <row r="62" spans="1:67" ht="13.5" customHeight="1" x14ac:dyDescent="0.45">
      <c r="D62" s="366" t="s">
        <v>293</v>
      </c>
      <c r="E62" s="367"/>
      <c r="F62" s="367"/>
      <c r="G62" s="367"/>
      <c r="H62" s="367"/>
      <c r="I62" s="367"/>
      <c r="J62" s="367"/>
      <c r="K62" s="367"/>
      <c r="L62" s="367"/>
      <c r="M62" s="367"/>
      <c r="N62" s="367"/>
      <c r="O62" s="368"/>
      <c r="P62" s="302" t="s">
        <v>294</v>
      </c>
      <c r="Q62" s="303"/>
      <c r="R62" s="303"/>
      <c r="S62" s="303"/>
      <c r="T62" s="304"/>
      <c r="U62" s="302" t="s">
        <v>295</v>
      </c>
      <c r="V62" s="303"/>
      <c r="W62" s="303"/>
      <c r="X62" s="303"/>
      <c r="Y62" s="303"/>
      <c r="Z62" s="304"/>
    </row>
    <row r="63" spans="1:67" x14ac:dyDescent="0.45">
      <c r="D63" s="279"/>
      <c r="E63" s="280"/>
      <c r="F63" s="280"/>
      <c r="G63" s="280"/>
      <c r="H63" s="280"/>
      <c r="I63" s="280"/>
      <c r="J63" s="280"/>
      <c r="K63" s="280"/>
      <c r="L63" s="280"/>
      <c r="M63" s="280"/>
      <c r="N63" s="280"/>
      <c r="O63" s="281"/>
      <c r="P63" s="282"/>
      <c r="Q63" s="283"/>
      <c r="R63" s="283"/>
      <c r="S63" s="283"/>
      <c r="T63" s="284"/>
      <c r="U63" s="282"/>
      <c r="V63" s="283"/>
      <c r="W63" s="283"/>
      <c r="X63" s="283"/>
      <c r="Y63" s="283"/>
      <c r="Z63" s="284"/>
    </row>
    <row r="64" spans="1:67" x14ac:dyDescent="0.45">
      <c r="D64" s="279"/>
      <c r="E64" s="280"/>
      <c r="F64" s="280"/>
      <c r="G64" s="280"/>
      <c r="H64" s="280"/>
      <c r="I64" s="280"/>
      <c r="J64" s="280"/>
      <c r="K64" s="280"/>
      <c r="L64" s="280"/>
      <c r="M64" s="280"/>
      <c r="N64" s="280"/>
      <c r="O64" s="281"/>
      <c r="P64" s="282"/>
      <c r="Q64" s="283"/>
      <c r="R64" s="283"/>
      <c r="S64" s="283"/>
      <c r="T64" s="284"/>
      <c r="U64" s="282"/>
      <c r="V64" s="283"/>
      <c r="W64" s="283"/>
      <c r="X64" s="283"/>
      <c r="Y64" s="283"/>
      <c r="Z64" s="284"/>
      <c r="BG64" s="2"/>
      <c r="BH64" s="2"/>
      <c r="BI64" s="2"/>
      <c r="BJ64" s="2"/>
      <c r="BK64" s="2"/>
      <c r="BL64" s="2"/>
      <c r="BM64" s="2"/>
      <c r="BN64" s="2"/>
      <c r="BO64" s="2"/>
    </row>
    <row r="65" spans="1:68" x14ac:dyDescent="0.45">
      <c r="D65" s="279"/>
      <c r="E65" s="280"/>
      <c r="F65" s="280"/>
      <c r="G65" s="280"/>
      <c r="H65" s="280"/>
      <c r="I65" s="280"/>
      <c r="J65" s="280"/>
      <c r="K65" s="280"/>
      <c r="L65" s="280"/>
      <c r="M65" s="280"/>
      <c r="N65" s="280"/>
      <c r="O65" s="281"/>
      <c r="P65" s="282"/>
      <c r="Q65" s="283"/>
      <c r="R65" s="283"/>
      <c r="S65" s="283"/>
      <c r="T65" s="284"/>
      <c r="U65" s="282"/>
      <c r="V65" s="283"/>
      <c r="W65" s="283"/>
      <c r="X65" s="283"/>
      <c r="Y65" s="283"/>
      <c r="Z65" s="284"/>
      <c r="BG65" s="2"/>
      <c r="BH65" s="2"/>
      <c r="BI65" s="2"/>
      <c r="BJ65" s="2"/>
      <c r="BK65" s="2"/>
      <c r="BL65" s="2"/>
      <c r="BM65" s="2"/>
      <c r="BN65" s="2"/>
      <c r="BO65" s="2"/>
      <c r="BP65" s="2"/>
    </row>
    <row r="66" spans="1:68" x14ac:dyDescent="0.45">
      <c r="D66" s="279"/>
      <c r="E66" s="280"/>
      <c r="F66" s="280"/>
      <c r="G66" s="280"/>
      <c r="H66" s="280"/>
      <c r="I66" s="280"/>
      <c r="J66" s="280"/>
      <c r="K66" s="280"/>
      <c r="L66" s="280"/>
      <c r="M66" s="280"/>
      <c r="N66" s="280"/>
      <c r="O66" s="281"/>
      <c r="P66" s="282"/>
      <c r="Q66" s="283"/>
      <c r="R66" s="283"/>
      <c r="S66" s="283"/>
      <c r="T66" s="284"/>
      <c r="U66" s="282"/>
      <c r="V66" s="283"/>
      <c r="W66" s="283"/>
      <c r="X66" s="283"/>
      <c r="Y66" s="283"/>
      <c r="Z66" s="284"/>
      <c r="BG66" s="2"/>
      <c r="BH66" s="2"/>
      <c r="BI66" s="2"/>
      <c r="BJ66" s="2"/>
      <c r="BK66" s="2"/>
      <c r="BL66" s="2"/>
      <c r="BM66" s="2"/>
      <c r="BN66" s="2"/>
      <c r="BO66" s="2"/>
      <c r="BP66" s="2"/>
    </row>
    <row r="67" spans="1:68" x14ac:dyDescent="0.45">
      <c r="D67" s="279"/>
      <c r="E67" s="280"/>
      <c r="F67" s="280"/>
      <c r="G67" s="280"/>
      <c r="H67" s="280"/>
      <c r="I67" s="280"/>
      <c r="J67" s="280"/>
      <c r="K67" s="280"/>
      <c r="L67" s="280"/>
      <c r="M67" s="280"/>
      <c r="N67" s="280"/>
      <c r="O67" s="281"/>
      <c r="P67" s="282"/>
      <c r="Q67" s="283"/>
      <c r="R67" s="283"/>
      <c r="S67" s="283"/>
      <c r="T67" s="284"/>
      <c r="U67" s="282"/>
      <c r="V67" s="283"/>
      <c r="W67" s="283"/>
      <c r="X67" s="283"/>
      <c r="Y67" s="283"/>
      <c r="Z67" s="284"/>
      <c r="BG67" s="2"/>
      <c r="BH67" s="2"/>
      <c r="BI67" s="2"/>
      <c r="BJ67" s="2"/>
      <c r="BK67" s="2"/>
      <c r="BL67" s="2"/>
      <c r="BM67" s="2"/>
      <c r="BN67" s="2"/>
      <c r="BO67" s="2"/>
      <c r="BP67" s="2"/>
    </row>
    <row r="68" spans="1:68" ht="7.5" customHeight="1" x14ac:dyDescent="0.45">
      <c r="D68" s="241"/>
      <c r="E68" s="241"/>
      <c r="F68" s="241"/>
      <c r="G68" s="241"/>
      <c r="H68" s="241"/>
      <c r="I68" s="32"/>
      <c r="J68" s="32"/>
      <c r="K68" s="32"/>
      <c r="L68" s="32"/>
      <c r="M68" s="32"/>
      <c r="N68" s="32"/>
      <c r="O68" s="32"/>
      <c r="P68" s="32"/>
      <c r="Q68" s="32"/>
      <c r="R68" s="32"/>
      <c r="S68" s="32"/>
      <c r="T68" s="32"/>
      <c r="U68" s="32"/>
      <c r="V68" s="32"/>
      <c r="W68" s="32"/>
      <c r="X68" s="32"/>
      <c r="Y68" s="4"/>
    </row>
    <row r="69" spans="1:68" s="2" customFormat="1" ht="13.2" customHeight="1" x14ac:dyDescent="0.45">
      <c r="A69" s="1"/>
      <c r="B69" s="11"/>
      <c r="C69" s="255" t="s">
        <v>305</v>
      </c>
      <c r="D69" s="36"/>
      <c r="E69" s="1"/>
      <c r="F69" s="1"/>
      <c r="G69" s="1"/>
      <c r="H69" s="1"/>
      <c r="I69" s="1"/>
      <c r="J69" s="1"/>
      <c r="K69" s="1"/>
      <c r="L69" s="1"/>
      <c r="M69" s="1"/>
      <c r="N69" s="1"/>
      <c r="O69" s="1"/>
      <c r="P69" s="1"/>
      <c r="Q69" s="1"/>
      <c r="R69" s="1"/>
      <c r="S69" s="1"/>
      <c r="T69" s="1"/>
      <c r="U69" s="1"/>
      <c r="V69" s="1"/>
      <c r="W69" s="1"/>
      <c r="X69" s="1"/>
      <c r="Y69" s="1"/>
      <c r="Z69" s="1"/>
      <c r="AA69" s="1"/>
      <c r="BG69" s="1"/>
      <c r="BH69" s="1"/>
      <c r="BI69" s="1"/>
      <c r="BJ69" s="1"/>
      <c r="BK69" s="1"/>
      <c r="BL69" s="1"/>
      <c r="BM69" s="1"/>
      <c r="BN69" s="1"/>
      <c r="BO69" s="1"/>
      <c r="BP69" s="1"/>
    </row>
    <row r="70" spans="1:68" s="2" customFormat="1" ht="5.25" customHeight="1" x14ac:dyDescent="0.45">
      <c r="A70" s="1"/>
      <c r="B70" s="1"/>
      <c r="C70" s="1"/>
      <c r="D70" s="36"/>
      <c r="E70" s="1"/>
      <c r="F70" s="1"/>
      <c r="G70" s="1"/>
      <c r="H70" s="1"/>
      <c r="I70" s="1"/>
      <c r="J70" s="1"/>
      <c r="K70" s="1"/>
      <c r="L70" s="1"/>
      <c r="M70" s="1"/>
      <c r="N70" s="1"/>
      <c r="O70" s="1"/>
      <c r="P70" s="1"/>
      <c r="Q70" s="1"/>
      <c r="R70" s="1"/>
      <c r="S70" s="1"/>
      <c r="T70" s="1"/>
      <c r="U70" s="1"/>
      <c r="V70" s="1"/>
      <c r="W70" s="1"/>
      <c r="X70" s="1"/>
      <c r="Y70" s="1"/>
      <c r="Z70" s="1"/>
      <c r="AA70" s="1"/>
      <c r="BG70" s="1"/>
      <c r="BH70" s="1"/>
      <c r="BI70" s="1"/>
      <c r="BJ70" s="1"/>
      <c r="BK70" s="1"/>
      <c r="BL70" s="1"/>
      <c r="BM70" s="1"/>
      <c r="BN70" s="1"/>
      <c r="BO70" s="1"/>
      <c r="BP70" s="1"/>
    </row>
    <row r="71" spans="1:68" s="2" customFormat="1" x14ac:dyDescent="0.45">
      <c r="A71" s="1"/>
      <c r="B71" s="11"/>
      <c r="C71" s="1" t="s">
        <v>300</v>
      </c>
      <c r="D71" s="1"/>
      <c r="E71" s="1"/>
      <c r="F71" s="1"/>
      <c r="G71" s="1"/>
      <c r="H71" s="1"/>
      <c r="I71" s="1"/>
      <c r="J71" s="1"/>
      <c r="K71" s="1"/>
      <c r="L71" s="1"/>
      <c r="M71" s="1"/>
      <c r="N71" s="1"/>
      <c r="O71" s="1"/>
      <c r="P71" s="1"/>
      <c r="Q71" s="1"/>
      <c r="R71" s="1"/>
      <c r="S71" s="1"/>
      <c r="T71" s="1"/>
      <c r="U71" s="1"/>
      <c r="V71" s="1"/>
      <c r="W71" s="1"/>
      <c r="X71" s="1"/>
      <c r="Y71" s="1"/>
      <c r="Z71" s="1"/>
      <c r="AA71" s="1"/>
      <c r="BG71" s="1"/>
      <c r="BH71" s="1"/>
      <c r="BI71" s="1"/>
      <c r="BJ71" s="1"/>
      <c r="BK71" s="1"/>
      <c r="BL71" s="1"/>
      <c r="BM71" s="1"/>
      <c r="BN71" s="1"/>
      <c r="BO71" s="1"/>
      <c r="BP71" s="1"/>
    </row>
    <row r="72" spans="1:68" ht="7.5" customHeight="1" x14ac:dyDescent="0.45">
      <c r="D72" s="241"/>
      <c r="E72" s="241"/>
      <c r="F72" s="241"/>
      <c r="G72" s="241"/>
      <c r="H72" s="241"/>
      <c r="I72" s="32"/>
      <c r="J72" s="32"/>
      <c r="K72" s="32"/>
      <c r="L72" s="32"/>
      <c r="M72" s="32"/>
      <c r="N72" s="32"/>
      <c r="O72" s="32"/>
      <c r="P72" s="32"/>
      <c r="Q72" s="32"/>
      <c r="R72" s="32"/>
      <c r="S72" s="32"/>
      <c r="T72" s="32"/>
      <c r="U72" s="32"/>
      <c r="V72" s="32"/>
      <c r="W72" s="32"/>
      <c r="X72" s="32"/>
      <c r="Y72" s="4"/>
    </row>
    <row r="73" spans="1:68" s="2" customFormat="1" ht="13.8" customHeight="1" x14ac:dyDescent="0.45">
      <c r="A73" s="1"/>
      <c r="B73" s="11"/>
      <c r="C73" s="1" t="s">
        <v>75</v>
      </c>
      <c r="D73" s="1"/>
      <c r="E73" s="6"/>
      <c r="F73" s="1"/>
      <c r="G73" s="1"/>
      <c r="H73" s="1"/>
      <c r="I73" s="1"/>
      <c r="J73" s="1"/>
      <c r="K73" s="1"/>
      <c r="L73" s="1"/>
      <c r="M73" s="1"/>
      <c r="N73" s="1"/>
      <c r="O73" s="1"/>
      <c r="P73" s="35"/>
      <c r="Q73" s="1"/>
      <c r="R73" s="1"/>
      <c r="S73" s="1"/>
      <c r="T73" s="1"/>
      <c r="U73" s="1"/>
      <c r="V73" s="1"/>
      <c r="W73" s="1"/>
      <c r="X73" s="1"/>
      <c r="Y73" s="1"/>
      <c r="Z73" s="1"/>
      <c r="AA73" s="1"/>
    </row>
    <row r="74" spans="1:68" s="2" customFormat="1" ht="13.8" customHeight="1" x14ac:dyDescent="0.45">
      <c r="A74" s="1"/>
      <c r="B74" s="1"/>
      <c r="C74" s="1"/>
      <c r="D74" s="1"/>
      <c r="E74" s="26" t="str">
        <f>IF(B73="","",IF(OR(I52="有",T52="有"),"＜実績報告時の提出書類&gt;変更後の改修部分の図面に改修内容を記載したもの、配置図","＜実績報告時の提出書類＞変更後の改修部分の図面に改修内容を記載したもの"))</f>
        <v/>
      </c>
      <c r="F74" s="1"/>
      <c r="G74" s="1"/>
      <c r="H74" s="1"/>
      <c r="I74" s="1"/>
      <c r="J74" s="1"/>
      <c r="K74" s="1"/>
      <c r="L74" s="1"/>
      <c r="M74" s="1"/>
      <c r="N74" s="1"/>
      <c r="O74" s="1"/>
      <c r="P74" s="35"/>
      <c r="Q74" s="1"/>
      <c r="R74" s="1"/>
      <c r="S74" s="1"/>
      <c r="T74" s="1"/>
      <c r="U74" s="1"/>
      <c r="V74" s="1"/>
      <c r="W74" s="1"/>
      <c r="X74" s="1"/>
      <c r="Y74" s="1"/>
      <c r="Z74" s="1"/>
      <c r="AA74" s="1"/>
    </row>
    <row r="75" spans="1:68" s="2" customForma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8" t="s">
        <v>18</v>
      </c>
    </row>
    <row r="76" spans="1:68" s="2" customFormat="1" x14ac:dyDescent="0.45">
      <c r="A76" s="1" t="s">
        <v>74</v>
      </c>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68" s="2" customFormat="1" x14ac:dyDescent="0.45">
      <c r="A77" s="1"/>
      <c r="B77" s="11"/>
      <c r="C77" s="308" t="s">
        <v>73</v>
      </c>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row>
    <row r="78" spans="1:68" s="2" customFormat="1" x14ac:dyDescent="0.45">
      <c r="A78" s="1"/>
      <c r="B78" s="1"/>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row>
    <row r="79" spans="1:68" s="2" customFormat="1" ht="8.2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68" s="2" customFormat="1" x14ac:dyDescent="0.45">
      <c r="A80" s="1"/>
      <c r="B80" s="11"/>
      <c r="C80" s="1" t="s">
        <v>72</v>
      </c>
      <c r="D80" s="1"/>
      <c r="E80" s="1"/>
      <c r="F80" s="1"/>
      <c r="G80" s="1"/>
      <c r="H80" s="1"/>
      <c r="I80" s="1"/>
      <c r="J80" s="1"/>
      <c r="K80" s="1"/>
      <c r="L80" s="1"/>
      <c r="M80" s="1"/>
      <c r="N80" s="1"/>
      <c r="O80" s="1"/>
      <c r="P80" s="1"/>
      <c r="Q80" s="1"/>
      <c r="R80" s="1"/>
      <c r="S80" s="1"/>
      <c r="T80" s="1"/>
      <c r="U80" s="1"/>
      <c r="V80" s="1"/>
      <c r="W80" s="1"/>
      <c r="X80" s="1"/>
      <c r="Y80" s="1"/>
      <c r="Z80" s="1"/>
      <c r="AA80" s="1"/>
    </row>
    <row r="81" spans="1:39" s="2" customFormat="1" x14ac:dyDescent="0.45">
      <c r="A81" s="1"/>
      <c r="B81" s="1"/>
      <c r="C81" s="1"/>
      <c r="D81" s="302" t="s">
        <v>71</v>
      </c>
      <c r="E81" s="303"/>
      <c r="F81" s="303"/>
      <c r="G81" s="303"/>
      <c r="H81" s="304"/>
      <c r="I81" s="282"/>
      <c r="J81" s="283"/>
      <c r="K81" s="283"/>
      <c r="L81" s="283"/>
      <c r="M81" s="283"/>
      <c r="N81" s="283"/>
      <c r="O81" s="283"/>
      <c r="P81" s="283"/>
      <c r="Q81" s="283"/>
      <c r="R81" s="283"/>
      <c r="S81" s="283"/>
      <c r="T81" s="283"/>
      <c r="U81" s="283"/>
      <c r="V81" s="283"/>
      <c r="W81" s="283"/>
      <c r="X81" s="284"/>
      <c r="Y81" s="1"/>
      <c r="Z81" s="1"/>
      <c r="AA81" s="1"/>
      <c r="AB81" s="3" t="str">
        <f>IF(AND(B80="✔",I81=""),"←直接入力してください","")</f>
        <v/>
      </c>
    </row>
    <row r="82" spans="1:39" s="2" customFormat="1" x14ac:dyDescent="0.45">
      <c r="A82" s="1"/>
      <c r="B82" s="1"/>
      <c r="C82" s="1"/>
      <c r="D82" s="34" t="s">
        <v>70</v>
      </c>
      <c r="E82" s="12"/>
      <c r="F82" s="12"/>
      <c r="G82" s="12"/>
      <c r="H82" s="12"/>
      <c r="I82" s="12"/>
      <c r="J82" s="12"/>
      <c r="K82" s="12"/>
      <c r="L82" s="12"/>
      <c r="M82" s="12"/>
      <c r="N82" s="12"/>
      <c r="O82" s="12"/>
      <c r="P82" s="12"/>
      <c r="Q82" s="12"/>
      <c r="R82" s="12"/>
      <c r="S82" s="12"/>
      <c r="T82" s="12"/>
      <c r="U82" s="12"/>
      <c r="V82" s="12"/>
      <c r="W82" s="12"/>
      <c r="X82" s="12"/>
      <c r="Y82" s="12"/>
      <c r="Z82" s="1"/>
      <c r="AA82" s="1"/>
      <c r="AB82" s="3"/>
    </row>
    <row r="83" spans="1:39" s="2" customFormat="1" x14ac:dyDescent="0.45">
      <c r="A83" s="1"/>
      <c r="B83" s="26" t="s">
        <v>306</v>
      </c>
      <c r="C83" s="1"/>
      <c r="D83" s="1"/>
      <c r="E83" s="1"/>
      <c r="F83" s="33"/>
      <c r="G83" s="1"/>
      <c r="H83" s="1"/>
      <c r="I83" s="1"/>
      <c r="J83" s="1"/>
      <c r="L83" s="1"/>
      <c r="M83" s="1"/>
      <c r="N83" s="1"/>
      <c r="O83" s="1"/>
      <c r="P83" s="1"/>
      <c r="Q83" s="1"/>
      <c r="R83" s="1"/>
      <c r="S83" s="1"/>
      <c r="T83" s="1"/>
      <c r="U83" s="1"/>
      <c r="V83" s="1"/>
      <c r="W83" s="1"/>
      <c r="X83" s="1"/>
      <c r="Y83" s="1"/>
      <c r="Z83" s="1"/>
      <c r="AA83" s="1"/>
    </row>
    <row r="84" spans="1:39" s="2" customFormat="1" x14ac:dyDescent="0.45">
      <c r="A84" s="1"/>
      <c r="B84" s="11"/>
      <c r="C84" s="1" t="s">
        <v>69</v>
      </c>
      <c r="D84" s="1"/>
      <c r="E84" s="1"/>
      <c r="F84" s="1"/>
      <c r="G84" s="1"/>
      <c r="H84" s="1"/>
      <c r="I84" s="1"/>
      <c r="J84" s="1"/>
      <c r="K84" s="1"/>
      <c r="L84" s="1"/>
      <c r="M84" s="1"/>
      <c r="N84" s="1"/>
      <c r="O84" s="1"/>
      <c r="P84" s="1"/>
      <c r="Q84" s="1"/>
      <c r="R84" s="1"/>
      <c r="S84" s="1"/>
      <c r="T84" s="1"/>
      <c r="U84" s="1"/>
      <c r="V84" s="1"/>
      <c r="W84" s="1"/>
      <c r="X84" s="1"/>
      <c r="Y84" s="1"/>
      <c r="Z84" s="1"/>
      <c r="AA84" s="1"/>
    </row>
    <row r="85" spans="1:39" s="2" customFormat="1" x14ac:dyDescent="0.45">
      <c r="A85" s="1"/>
      <c r="B85" s="301" t="str">
        <f>IF(AND(B80="✔",B84="✔"),"「プレカットを行う場合は、県内のプレカット工場で加工すること。」と「プレカットを一切使用しない。」のどちらかを✔してください。","")</f>
        <v/>
      </c>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2" t="str">
        <f>IF(B85="","","×")</f>
        <v/>
      </c>
    </row>
    <row r="86" spans="1:39" s="2" customFormat="1" x14ac:dyDescent="0.45">
      <c r="A86" s="1"/>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row>
    <row r="87" spans="1:39" s="2" customFormat="1" x14ac:dyDescent="0.45">
      <c r="A87" s="1"/>
      <c r="B87" s="1"/>
      <c r="C87" s="1"/>
      <c r="D87" s="1"/>
      <c r="E87" s="1"/>
      <c r="F87" s="1"/>
      <c r="G87" s="1"/>
      <c r="H87" s="1"/>
      <c r="I87" s="1"/>
      <c r="J87" s="1"/>
      <c r="K87" s="1"/>
      <c r="L87" s="1"/>
      <c r="M87" s="1"/>
      <c r="N87" s="1"/>
      <c r="O87" s="1"/>
      <c r="P87" s="1"/>
      <c r="Q87" s="1"/>
      <c r="R87" s="1"/>
      <c r="S87" s="1"/>
      <c r="T87" s="32"/>
      <c r="U87" s="1"/>
      <c r="V87" s="1"/>
      <c r="W87" s="1"/>
      <c r="X87" s="1"/>
      <c r="Y87" s="1"/>
      <c r="Z87" s="1"/>
      <c r="AA87" s="1"/>
    </row>
    <row r="88" spans="1:39" s="2" customFormat="1" ht="18" customHeight="1" x14ac:dyDescent="0.45">
      <c r="A88" s="1"/>
      <c r="B88" s="1"/>
      <c r="C88" s="1"/>
      <c r="D88" s="302" t="s">
        <v>5</v>
      </c>
      <c r="E88" s="303"/>
      <c r="F88" s="303"/>
      <c r="G88" s="303"/>
      <c r="H88" s="303"/>
      <c r="I88" s="303"/>
      <c r="J88" s="303"/>
      <c r="K88" s="303"/>
      <c r="L88" s="303"/>
      <c r="M88" s="303"/>
      <c r="N88" s="303"/>
      <c r="O88" s="303"/>
      <c r="P88" s="304"/>
      <c r="Q88" s="302" t="s">
        <v>68</v>
      </c>
      <c r="R88" s="303"/>
      <c r="S88" s="303"/>
      <c r="T88" s="304"/>
      <c r="U88" s="305" t="str">
        <f>IF(I38="併用住宅","併用住宅の場合、住宅部分の使用量","")</f>
        <v/>
      </c>
      <c r="V88" s="305"/>
      <c r="W88" s="305"/>
      <c r="X88" s="305"/>
      <c r="Y88" s="306" t="s">
        <v>24</v>
      </c>
      <c r="Z88" s="306"/>
      <c r="AA88" s="306"/>
    </row>
    <row r="89" spans="1:39" s="2" customFormat="1" ht="18" customHeight="1" x14ac:dyDescent="0.45">
      <c r="A89" s="1"/>
      <c r="B89" s="1"/>
      <c r="C89" s="1"/>
      <c r="D89" s="354" t="s">
        <v>67</v>
      </c>
      <c r="E89" s="355"/>
      <c r="F89" s="355"/>
      <c r="G89" s="355"/>
      <c r="H89" s="355"/>
      <c r="I89" s="355"/>
      <c r="J89" s="355"/>
      <c r="K89" s="355"/>
      <c r="L89" s="355"/>
      <c r="M89" s="355"/>
      <c r="N89" s="355"/>
      <c r="O89" s="355"/>
      <c r="P89" s="356"/>
      <c r="Q89" s="288"/>
      <c r="R89" s="289"/>
      <c r="S89" s="289"/>
      <c r="T89" s="290"/>
      <c r="U89" s="305"/>
      <c r="V89" s="305"/>
      <c r="W89" s="305"/>
      <c r="X89" s="305"/>
      <c r="Y89" s="307"/>
      <c r="Z89" s="307"/>
      <c r="AA89" s="307"/>
      <c r="AE89" s="1"/>
      <c r="AF89" s="1"/>
      <c r="AG89" s="1"/>
      <c r="AH89" s="29"/>
      <c r="AI89" s="28"/>
      <c r="AJ89" s="28"/>
      <c r="AK89" s="28"/>
      <c r="AL89" s="28"/>
      <c r="AM89" s="28"/>
    </row>
    <row r="90" spans="1:39" s="2" customFormat="1" ht="18" customHeight="1" x14ac:dyDescent="0.45">
      <c r="A90" s="1"/>
      <c r="B90" s="1"/>
      <c r="C90" s="1"/>
      <c r="D90" s="31"/>
      <c r="E90" s="285" t="s">
        <v>66</v>
      </c>
      <c r="F90" s="286"/>
      <c r="G90" s="286"/>
      <c r="H90" s="286"/>
      <c r="I90" s="286"/>
      <c r="J90" s="286"/>
      <c r="K90" s="286"/>
      <c r="L90" s="286"/>
      <c r="M90" s="286"/>
      <c r="N90" s="286"/>
      <c r="O90" s="286"/>
      <c r="P90" s="287"/>
      <c r="Q90" s="288"/>
      <c r="R90" s="289"/>
      <c r="S90" s="289"/>
      <c r="T90" s="290"/>
      <c r="U90" s="291"/>
      <c r="V90" s="291"/>
      <c r="W90" s="291"/>
      <c r="X90" s="291"/>
      <c r="Y90" s="292" t="str">
        <f>IF(OR(Q90="",Q89=""),"",ROUNDDOWN(Q90,1)*2)</f>
        <v/>
      </c>
      <c r="Z90" s="293"/>
      <c r="AA90" s="10" t="s">
        <v>20</v>
      </c>
      <c r="AE90" s="1"/>
      <c r="AF90" s="1"/>
      <c r="AG90" s="1"/>
      <c r="AH90" s="29"/>
      <c r="AI90" s="28"/>
      <c r="AJ90" s="28"/>
      <c r="AK90" s="28"/>
      <c r="AL90" s="28"/>
      <c r="AM90" s="28"/>
    </row>
    <row r="91" spans="1:39" s="2" customFormat="1" ht="18" customHeight="1" x14ac:dyDescent="0.45">
      <c r="A91" s="1"/>
      <c r="B91" s="1"/>
      <c r="C91" s="1"/>
      <c r="D91" s="30"/>
      <c r="E91" s="294" t="s">
        <v>65</v>
      </c>
      <c r="F91" s="295"/>
      <c r="G91" s="295"/>
      <c r="H91" s="295"/>
      <c r="I91" s="295"/>
      <c r="J91" s="295"/>
      <c r="K91" s="295"/>
      <c r="L91" s="295"/>
      <c r="M91" s="295"/>
      <c r="N91" s="295"/>
      <c r="O91" s="295"/>
      <c r="P91" s="296"/>
      <c r="Q91" s="297"/>
      <c r="R91" s="298"/>
      <c r="S91" s="298"/>
      <c r="T91" s="299"/>
      <c r="U91" s="300"/>
      <c r="V91" s="300"/>
      <c r="W91" s="300"/>
      <c r="X91" s="300"/>
      <c r="Y91" s="292" t="str">
        <f>IF(Q91="","",INT(Q91)*0.2)</f>
        <v/>
      </c>
      <c r="Z91" s="293"/>
      <c r="AA91" s="10" t="s">
        <v>20</v>
      </c>
      <c r="AE91" s="1"/>
      <c r="AF91" s="1"/>
      <c r="AG91" s="1"/>
      <c r="AH91" s="29"/>
      <c r="AI91" s="28"/>
      <c r="AJ91" s="28"/>
      <c r="AK91" s="28"/>
      <c r="AL91" s="28"/>
      <c r="AM91" s="28"/>
    </row>
    <row r="92" spans="1:39" s="2" customFormat="1" ht="18" customHeight="1" x14ac:dyDescent="0.45">
      <c r="A92" s="1"/>
      <c r="B92" s="1"/>
      <c r="C92" s="1"/>
      <c r="D92" s="1"/>
      <c r="E92" s="6"/>
      <c r="F92" s="1"/>
      <c r="G92" s="1"/>
      <c r="H92" s="1"/>
      <c r="I92" s="1"/>
      <c r="J92" s="1"/>
      <c r="K92" s="1"/>
      <c r="L92" s="1"/>
      <c r="M92" s="1"/>
      <c r="N92" s="1"/>
      <c r="O92" s="1"/>
      <c r="P92" s="1"/>
      <c r="Q92" s="1"/>
      <c r="R92" s="1"/>
      <c r="S92" s="1"/>
      <c r="T92" s="1"/>
      <c r="U92" s="1"/>
      <c r="V92" s="1"/>
      <c r="W92" s="1"/>
      <c r="X92" s="27" t="s">
        <v>64</v>
      </c>
      <c r="Y92" s="292" t="str">
        <f>IF(OR(SUM(Y90:Z91)=0,Q89=""),"",IF(AND(B27="✔",B31="✔",B45="✔",B50="✔",B55="✔",B71="✔",B77="✔",OR(B80="✔",B84="✔"),B85=""),MIN(25,SUM(Y90:Z91)),0))</f>
        <v/>
      </c>
      <c r="Z92" s="293"/>
      <c r="AA92" s="10" t="s">
        <v>20</v>
      </c>
      <c r="AB92" s="3" t="str">
        <f>IF(AND(Y92=0),"←合計金額が算出されない場合は、前のページにチェック漏れ等がありますので御確認ください。","")</f>
        <v/>
      </c>
    </row>
    <row r="93" spans="1:39" s="2" customFormat="1" x14ac:dyDescent="0.45">
      <c r="A93" s="44" t="s">
        <v>304</v>
      </c>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39" s="2" customFormat="1" x14ac:dyDescent="0.45">
      <c r="A94" s="6"/>
      <c r="B94" s="19" t="s">
        <v>303</v>
      </c>
      <c r="C94" s="1"/>
      <c r="D94" s="1"/>
      <c r="E94" s="1"/>
      <c r="F94" s="1"/>
      <c r="G94" s="1"/>
      <c r="H94" s="1"/>
      <c r="I94" s="1"/>
      <c r="J94" s="1"/>
      <c r="K94" s="1"/>
      <c r="L94" s="1"/>
      <c r="M94" s="1"/>
      <c r="N94" s="1"/>
      <c r="O94" s="1"/>
      <c r="P94" s="1"/>
      <c r="Q94" s="1"/>
      <c r="R94" s="1"/>
      <c r="S94" s="1"/>
      <c r="T94" s="1"/>
      <c r="U94" s="1"/>
      <c r="V94" s="1"/>
      <c r="W94" s="1"/>
      <c r="X94" s="1"/>
      <c r="Y94" s="1"/>
      <c r="Z94" s="1"/>
      <c r="AA94" s="1"/>
    </row>
    <row r="95" spans="1:39" s="2" customFormat="1" x14ac:dyDescent="0.45">
      <c r="A95" s="44" t="s">
        <v>310</v>
      </c>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39" s="2" customFormat="1" x14ac:dyDescent="0.45">
      <c r="A96" s="6"/>
      <c r="B96" s="19" t="s">
        <v>303</v>
      </c>
      <c r="C96" s="1"/>
      <c r="D96" s="1"/>
      <c r="E96" s="1"/>
      <c r="F96" s="1"/>
      <c r="G96" s="1"/>
      <c r="H96" s="1"/>
      <c r="I96" s="1"/>
      <c r="J96" s="1"/>
      <c r="K96" s="1"/>
      <c r="L96" s="1"/>
      <c r="M96" s="1"/>
      <c r="N96" s="1"/>
      <c r="O96" s="1"/>
      <c r="P96" s="1"/>
      <c r="Q96" s="1"/>
      <c r="R96" s="1"/>
      <c r="S96" s="1"/>
      <c r="T96" s="1"/>
      <c r="U96" s="1"/>
      <c r="V96" s="1"/>
      <c r="W96" s="1"/>
      <c r="X96" s="1"/>
      <c r="Y96" s="1"/>
      <c r="Z96" s="1"/>
      <c r="AA96" s="1"/>
    </row>
    <row r="97" spans="1:68" s="2" customFormat="1" x14ac:dyDescent="0.45">
      <c r="A97" s="6"/>
      <c r="B97" s="19"/>
      <c r="C97" s="26" t="s">
        <v>63</v>
      </c>
      <c r="D97" s="1"/>
      <c r="E97" s="1"/>
      <c r="F97" s="1"/>
      <c r="G97" s="1"/>
      <c r="H97" s="1"/>
      <c r="I97" s="1"/>
      <c r="J97" s="1"/>
      <c r="K97" s="1"/>
      <c r="L97" s="1"/>
      <c r="M97" s="1"/>
      <c r="N97" s="1"/>
      <c r="O97" s="1"/>
      <c r="P97" s="1"/>
      <c r="Q97" s="1"/>
      <c r="R97" s="1"/>
      <c r="S97" s="1"/>
      <c r="T97" s="1"/>
      <c r="U97" s="1"/>
      <c r="V97" s="1"/>
      <c r="W97" s="1"/>
      <c r="X97" s="1"/>
      <c r="Y97" s="1"/>
      <c r="Z97" s="1"/>
      <c r="AA97" s="1"/>
      <c r="BG97" s="1"/>
      <c r="BH97" s="1"/>
      <c r="BI97" s="1"/>
      <c r="BJ97" s="1"/>
      <c r="BK97" s="1"/>
      <c r="BL97" s="1"/>
      <c r="BM97" s="1"/>
      <c r="BN97" s="1"/>
      <c r="BO97" s="1"/>
    </row>
    <row r="98" spans="1:68" s="2" customFormat="1" x14ac:dyDescent="0.45">
      <c r="A98" s="1"/>
      <c r="B98" s="1"/>
      <c r="C98" s="278" t="s">
        <v>307</v>
      </c>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BP98" s="1"/>
    </row>
    <row r="99" spans="1:68" s="2" customFormat="1" x14ac:dyDescent="0.45">
      <c r="A99" s="1"/>
      <c r="B99" s="1"/>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row>
    <row r="100" spans="1:68" s="2" customFormat="1" x14ac:dyDescent="0.45">
      <c r="A100" s="6" t="s">
        <v>62</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68" x14ac:dyDescent="0.45">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G101" s="2"/>
      <c r="BH101" s="2"/>
      <c r="BI101" s="2"/>
      <c r="BJ101" s="2"/>
      <c r="BK101" s="2"/>
      <c r="BL101" s="2"/>
      <c r="BM101" s="2"/>
      <c r="BN101" s="2"/>
      <c r="BO101" s="2"/>
      <c r="BP101" s="2"/>
    </row>
    <row r="102" spans="1:68" s="2" customFormat="1" x14ac:dyDescent="0.45">
      <c r="A102" s="1" t="s">
        <v>61</v>
      </c>
      <c r="B102" s="1"/>
      <c r="C102" s="1"/>
      <c r="D102" s="1"/>
      <c r="E102" s="1"/>
      <c r="F102" s="1"/>
      <c r="G102" s="1"/>
      <c r="H102" s="1"/>
      <c r="I102" s="1"/>
      <c r="J102" s="1"/>
      <c r="K102" s="1"/>
      <c r="L102" s="1"/>
      <c r="M102" s="1"/>
      <c r="N102" s="1"/>
      <c r="O102" s="1"/>
      <c r="P102" s="1"/>
      <c r="Q102" s="1"/>
      <c r="R102" s="1"/>
      <c r="S102" s="1"/>
      <c r="T102" s="1"/>
      <c r="U102" s="1"/>
      <c r="V102" s="1"/>
      <c r="W102" s="1"/>
      <c r="X102" s="1"/>
      <c r="Y102" s="306" t="s">
        <v>24</v>
      </c>
      <c r="Z102" s="306"/>
      <c r="AA102" s="306"/>
    </row>
    <row r="103" spans="1:68" s="2" customFormat="1" ht="14.25" customHeight="1" x14ac:dyDescent="0.45">
      <c r="A103" s="1"/>
      <c r="B103" s="1" t="s">
        <v>60</v>
      </c>
      <c r="C103" s="1"/>
      <c r="D103" s="1"/>
      <c r="E103" s="1"/>
      <c r="F103" s="1"/>
      <c r="G103" s="1"/>
      <c r="H103" s="1"/>
      <c r="I103" s="1"/>
      <c r="J103" s="1"/>
      <c r="K103" s="1"/>
      <c r="L103" s="1"/>
      <c r="M103" s="1"/>
      <c r="N103" s="1"/>
      <c r="O103" s="1"/>
      <c r="P103" s="1"/>
      <c r="Q103" s="1"/>
      <c r="R103" s="1"/>
      <c r="S103" s="1"/>
      <c r="T103" s="1"/>
      <c r="U103" s="1"/>
      <c r="V103" s="1"/>
      <c r="W103" s="1"/>
      <c r="X103" s="1"/>
      <c r="Y103" s="307"/>
      <c r="Z103" s="307"/>
      <c r="AA103" s="307"/>
    </row>
    <row r="104" spans="1:68" s="2" customFormat="1" x14ac:dyDescent="0.45">
      <c r="A104" s="1"/>
      <c r="B104" s="255" t="s">
        <v>383</v>
      </c>
      <c r="C104" s="1"/>
      <c r="D104" s="1"/>
      <c r="E104" s="1"/>
      <c r="F104" s="1"/>
      <c r="G104" s="1"/>
      <c r="H104" s="1"/>
      <c r="I104" s="1"/>
      <c r="J104" s="1"/>
      <c r="K104" s="1"/>
      <c r="L104" s="1"/>
      <c r="M104" s="1"/>
      <c r="N104" s="1"/>
      <c r="O104" s="1"/>
      <c r="P104" s="1"/>
      <c r="Q104" s="1"/>
      <c r="R104" s="1"/>
      <c r="S104" s="1"/>
      <c r="T104" s="1"/>
      <c r="U104" s="1"/>
      <c r="V104" s="1"/>
      <c r="W104" s="1"/>
      <c r="X104" s="1"/>
      <c r="Y104" s="343" t="str">
        <f>IF(AND(Y92&lt;&gt;"",Y92&gt;=0.2,OR(B106="✔",P106="✔")),IF(B69="✔",0,10),"")</f>
        <v/>
      </c>
      <c r="Z104" s="344"/>
      <c r="AA104" s="10" t="s">
        <v>20</v>
      </c>
      <c r="AD104" s="2" t="s">
        <v>39</v>
      </c>
    </row>
    <row r="105" spans="1:68" s="2" customFormat="1" ht="6.9"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68" s="2" customFormat="1" x14ac:dyDescent="0.45">
      <c r="A106" s="1"/>
      <c r="B106" s="11"/>
      <c r="C106" s="1" t="s">
        <v>59</v>
      </c>
      <c r="D106" s="1"/>
      <c r="E106" s="1"/>
      <c r="F106" s="1"/>
      <c r="G106" s="1"/>
      <c r="H106" s="1"/>
      <c r="I106" s="1"/>
      <c r="J106" s="1"/>
      <c r="K106" s="1"/>
      <c r="L106" s="1"/>
      <c r="M106" s="1"/>
      <c r="N106" s="1"/>
      <c r="O106" s="1"/>
      <c r="P106" s="11"/>
      <c r="Q106" s="1" t="s">
        <v>58</v>
      </c>
      <c r="R106" s="1"/>
      <c r="S106" s="1"/>
      <c r="T106" s="1"/>
      <c r="U106" s="1"/>
      <c r="V106" s="1"/>
      <c r="W106" s="1"/>
      <c r="X106" s="1"/>
      <c r="Y106" s="1"/>
      <c r="Z106" s="1"/>
      <c r="AA106" s="1"/>
    </row>
    <row r="107" spans="1:68" s="2" customFormat="1" ht="13.5" customHeight="1" x14ac:dyDescent="0.45">
      <c r="A107" s="1"/>
      <c r="B107" s="1"/>
      <c r="C107" s="1" t="s">
        <v>57</v>
      </c>
      <c r="D107" s="1"/>
      <c r="E107" s="1"/>
      <c r="F107" s="1"/>
      <c r="G107" s="1"/>
      <c r="H107" s="1"/>
      <c r="I107" s="1"/>
      <c r="J107" s="1"/>
      <c r="K107" s="1"/>
      <c r="L107" s="1"/>
      <c r="M107" s="1"/>
      <c r="N107" s="1"/>
      <c r="O107" s="1"/>
      <c r="P107" s="1"/>
      <c r="Q107" s="349"/>
      <c r="R107" s="349"/>
      <c r="S107" s="349"/>
      <c r="T107" s="349"/>
      <c r="U107" s="349"/>
      <c r="V107" s="349"/>
      <c r="W107" s="349"/>
      <c r="X107" s="349"/>
      <c r="Y107" s="349"/>
      <c r="Z107" s="349"/>
      <c r="AA107" s="349"/>
    </row>
    <row r="108" spans="1:68" s="2" customFormat="1" x14ac:dyDescent="0.45">
      <c r="A108" s="1"/>
      <c r="B108" s="1"/>
      <c r="C108" s="1"/>
      <c r="D108" s="1"/>
      <c r="E108" s="1"/>
      <c r="F108" s="1"/>
      <c r="G108" s="1"/>
      <c r="H108" s="1"/>
      <c r="I108" s="1"/>
      <c r="J108" s="1"/>
      <c r="K108" s="1"/>
      <c r="L108" s="1"/>
      <c r="M108" s="1"/>
      <c r="N108" s="1"/>
      <c r="O108" s="1"/>
      <c r="P108" s="1"/>
      <c r="Q108" s="349"/>
      <c r="R108" s="349"/>
      <c r="S108" s="349"/>
      <c r="T108" s="349"/>
      <c r="U108" s="349"/>
      <c r="V108" s="349"/>
      <c r="W108" s="349"/>
      <c r="X108" s="349"/>
      <c r="Y108" s="349"/>
      <c r="Z108" s="349"/>
      <c r="AA108" s="349"/>
    </row>
    <row r="109" spans="1:68" s="2" customFormat="1" x14ac:dyDescent="0.45">
      <c r="A109" s="1"/>
      <c r="B109" s="1"/>
      <c r="C109" s="6" t="s">
        <v>56</v>
      </c>
      <c r="D109" s="1"/>
      <c r="E109" s="1"/>
      <c r="F109" s="1"/>
      <c r="G109" s="1"/>
      <c r="H109" s="1"/>
      <c r="I109" s="1"/>
      <c r="J109" s="1"/>
      <c r="K109" s="1"/>
      <c r="L109" s="1"/>
      <c r="M109" s="1"/>
      <c r="N109" s="1"/>
      <c r="O109" s="1"/>
      <c r="P109" s="1"/>
      <c r="Q109" s="6" t="s">
        <v>56</v>
      </c>
      <c r="R109" s="1"/>
      <c r="S109" s="1"/>
      <c r="T109" s="1"/>
      <c r="U109" s="1"/>
      <c r="V109" s="1"/>
      <c r="W109" s="1"/>
      <c r="X109" s="1"/>
      <c r="Y109" s="1"/>
      <c r="Z109" s="1"/>
      <c r="AA109" s="1"/>
    </row>
    <row r="110" spans="1:68" s="2" customFormat="1" ht="13.5" customHeight="1" x14ac:dyDescent="0.45">
      <c r="A110" s="1"/>
      <c r="B110" s="1"/>
      <c r="C110" s="350" t="s">
        <v>55</v>
      </c>
      <c r="D110" s="349"/>
      <c r="E110" s="349"/>
      <c r="F110" s="349"/>
      <c r="G110" s="349"/>
      <c r="H110" s="349"/>
      <c r="I110" s="349"/>
      <c r="J110" s="349"/>
      <c r="K110" s="349"/>
      <c r="L110" s="349"/>
      <c r="M110" s="349"/>
      <c r="N110" s="349"/>
      <c r="O110" s="1"/>
      <c r="P110" s="1"/>
      <c r="Q110" s="350" t="s">
        <v>54</v>
      </c>
      <c r="R110" s="350"/>
      <c r="S110" s="350"/>
      <c r="T110" s="350"/>
      <c r="U110" s="350"/>
      <c r="V110" s="350"/>
      <c r="W110" s="350"/>
      <c r="X110" s="350"/>
      <c r="Y110" s="350"/>
      <c r="Z110" s="350"/>
      <c r="AA110" s="350"/>
    </row>
    <row r="111" spans="1:68" s="2" customFormat="1" x14ac:dyDescent="0.45">
      <c r="A111" s="1"/>
      <c r="B111" s="1"/>
      <c r="C111" s="349"/>
      <c r="D111" s="349"/>
      <c r="E111" s="349"/>
      <c r="F111" s="349"/>
      <c r="G111" s="349"/>
      <c r="H111" s="349"/>
      <c r="I111" s="349"/>
      <c r="J111" s="349"/>
      <c r="K111" s="349"/>
      <c r="L111" s="349"/>
      <c r="M111" s="349"/>
      <c r="N111" s="349"/>
      <c r="O111" s="1"/>
      <c r="P111" s="1"/>
      <c r="Q111" s="350"/>
      <c r="R111" s="350"/>
      <c r="S111" s="350"/>
      <c r="T111" s="350"/>
      <c r="U111" s="350"/>
      <c r="V111" s="350"/>
      <c r="W111" s="350"/>
      <c r="X111" s="350"/>
      <c r="Y111" s="350"/>
      <c r="Z111" s="350"/>
      <c r="AA111" s="350"/>
    </row>
    <row r="112" spans="1:68" s="2" customFormat="1" x14ac:dyDescent="0.45">
      <c r="A112" s="1"/>
      <c r="B112" s="1"/>
      <c r="C112" s="25" t="s">
        <v>44</v>
      </c>
      <c r="D112" s="24"/>
      <c r="E112" s="24"/>
      <c r="F112" s="24"/>
      <c r="G112" s="24"/>
      <c r="H112" s="24"/>
      <c r="I112" s="24"/>
      <c r="J112" s="24"/>
      <c r="K112" s="24"/>
      <c r="L112" s="24"/>
      <c r="M112" s="24"/>
      <c r="N112" s="24"/>
      <c r="O112" s="1"/>
      <c r="P112" s="1"/>
      <c r="Q112" s="25" t="s">
        <v>44</v>
      </c>
      <c r="R112" s="24"/>
      <c r="S112" s="24"/>
      <c r="T112" s="24"/>
      <c r="U112" s="24"/>
      <c r="V112" s="24"/>
      <c r="W112" s="24"/>
      <c r="X112" s="24"/>
      <c r="Y112" s="24"/>
      <c r="Z112" s="24"/>
      <c r="AA112" s="24"/>
    </row>
    <row r="113" spans="1:30" s="2" customFormat="1" ht="25.5" customHeight="1" x14ac:dyDescent="0.45">
      <c r="A113" s="1"/>
      <c r="B113" s="1"/>
      <c r="C113" s="351" t="s">
        <v>53</v>
      </c>
      <c r="D113" s="351"/>
      <c r="E113" s="351"/>
      <c r="F113" s="351"/>
      <c r="G113" s="351"/>
      <c r="H113" s="351"/>
      <c r="I113" s="351"/>
      <c r="J113" s="351"/>
      <c r="K113" s="351"/>
      <c r="L113" s="351"/>
      <c r="M113" s="351"/>
      <c r="N113" s="351"/>
      <c r="O113" s="1"/>
      <c r="P113" s="1"/>
      <c r="Q113" s="351" t="s">
        <v>52</v>
      </c>
      <c r="R113" s="351"/>
      <c r="S113" s="351"/>
      <c r="T113" s="351"/>
      <c r="U113" s="351"/>
      <c r="V113" s="351"/>
      <c r="W113" s="351"/>
      <c r="X113" s="351"/>
      <c r="Y113" s="351"/>
      <c r="Z113" s="351"/>
      <c r="AA113" s="351"/>
    </row>
    <row r="114" spans="1:30" s="2" customFormat="1" ht="13.5" customHeight="1" x14ac:dyDescent="0.45">
      <c r="A114" s="1"/>
      <c r="B114" s="1"/>
      <c r="C114" s="1"/>
      <c r="D114" s="23"/>
      <c r="E114" s="23"/>
      <c r="F114" s="23"/>
      <c r="G114" s="23"/>
      <c r="H114" s="23"/>
      <c r="I114" s="23"/>
      <c r="J114" s="23"/>
      <c r="K114" s="23"/>
      <c r="L114" s="23"/>
      <c r="M114" s="23"/>
      <c r="N114" s="23"/>
      <c r="O114" s="1"/>
      <c r="P114" s="1"/>
      <c r="Q114" s="22" t="s">
        <v>51</v>
      </c>
      <c r="R114" s="16"/>
      <c r="S114" s="16"/>
      <c r="T114" s="16"/>
      <c r="U114" s="16"/>
      <c r="V114" s="16"/>
      <c r="W114" s="16"/>
      <c r="X114" s="16"/>
      <c r="Y114" s="16"/>
      <c r="Z114" s="16"/>
      <c r="AA114" s="16"/>
    </row>
    <row r="115" spans="1:30" s="2" customFormat="1" ht="6.9"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30" s="2" customFormat="1" x14ac:dyDescent="0.45">
      <c r="A116" s="1"/>
      <c r="B116" s="1"/>
      <c r="C116" s="352" t="s">
        <v>50</v>
      </c>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2"/>
      <c r="Z116" s="352"/>
      <c r="AA116" s="16"/>
    </row>
    <row r="117" spans="1:30" s="2" customFormat="1" x14ac:dyDescent="0.45">
      <c r="A117" s="1"/>
      <c r="B117" s="1"/>
      <c r="C117" s="352"/>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52"/>
      <c r="Z117" s="352"/>
      <c r="AA117" s="16"/>
    </row>
    <row r="118" spans="1:30" s="2" customFormat="1" ht="13.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21"/>
      <c r="Z118" s="21"/>
      <c r="AA118" s="21"/>
    </row>
    <row r="119" spans="1:30" s="2" customFormat="1" x14ac:dyDescent="0.45">
      <c r="A119" s="1" t="s">
        <v>49</v>
      </c>
      <c r="B119" s="1"/>
      <c r="C119" s="1"/>
      <c r="D119" s="1"/>
      <c r="E119" s="1"/>
      <c r="F119" s="1"/>
      <c r="G119" s="1"/>
      <c r="H119" s="1"/>
      <c r="I119" s="1"/>
      <c r="J119" s="1"/>
      <c r="K119" s="1"/>
      <c r="L119" s="1"/>
      <c r="M119" s="1"/>
      <c r="N119" s="1"/>
      <c r="O119" s="1"/>
      <c r="P119" s="1"/>
      <c r="Q119" s="1"/>
      <c r="R119" s="1"/>
      <c r="S119" s="1"/>
      <c r="T119" s="1"/>
      <c r="U119" s="1"/>
      <c r="V119" s="1"/>
      <c r="W119" s="1"/>
      <c r="X119" s="1"/>
      <c r="Y119" s="353" t="s">
        <v>24</v>
      </c>
      <c r="Z119" s="353"/>
      <c r="AA119" s="353"/>
    </row>
    <row r="120" spans="1:30" s="2" customFormat="1" ht="13.5" customHeight="1" x14ac:dyDescent="0.45">
      <c r="A120" s="1"/>
      <c r="B120" s="255" t="s">
        <v>410</v>
      </c>
      <c r="C120" s="255"/>
      <c r="D120" s="255"/>
      <c r="E120" s="1"/>
      <c r="F120" s="1"/>
      <c r="G120" s="1"/>
      <c r="H120" s="1"/>
      <c r="I120" s="1"/>
      <c r="J120" s="1"/>
      <c r="K120" s="1"/>
      <c r="L120" s="1"/>
      <c r="M120" s="1"/>
      <c r="N120" s="1"/>
      <c r="O120" s="1"/>
      <c r="P120" s="1"/>
      <c r="Q120" s="1"/>
      <c r="R120" s="1"/>
      <c r="S120" s="1"/>
      <c r="T120" s="1"/>
      <c r="U120" s="1"/>
      <c r="V120" s="1"/>
      <c r="W120" s="1"/>
      <c r="X120" s="1"/>
      <c r="Y120" s="307"/>
      <c r="Z120" s="307"/>
      <c r="AA120" s="307"/>
    </row>
    <row r="121" spans="1:30" s="2" customFormat="1" ht="13.5" customHeight="1" x14ac:dyDescent="0.45">
      <c r="A121" s="1"/>
      <c r="B121" s="4" t="s">
        <v>415</v>
      </c>
      <c r="C121" s="255"/>
      <c r="D121" s="255"/>
      <c r="E121" s="1"/>
      <c r="F121" s="1"/>
      <c r="G121" s="1"/>
      <c r="H121" s="1"/>
      <c r="I121" s="1"/>
      <c r="J121" s="1"/>
      <c r="K121" s="1"/>
      <c r="L121" s="1"/>
      <c r="M121" s="1"/>
      <c r="N121" s="1"/>
      <c r="O121" s="1"/>
      <c r="P121" s="1"/>
      <c r="Q121" s="1"/>
      <c r="R121" s="1"/>
      <c r="S121" s="1"/>
      <c r="T121" s="1"/>
      <c r="U121" s="1"/>
      <c r="V121" s="1"/>
      <c r="W121" s="1"/>
      <c r="X121" s="1"/>
      <c r="Y121" s="343" t="str">
        <f>IF(OR(B122="✔",B125="✔",B127="✔",B122="✔"),10,"")</f>
        <v/>
      </c>
      <c r="Z121" s="344"/>
      <c r="AA121" s="10" t="s">
        <v>20</v>
      </c>
    </row>
    <row r="122" spans="1:30" s="2" customFormat="1" x14ac:dyDescent="0.45">
      <c r="A122" s="1"/>
      <c r="B122" s="11"/>
      <c r="C122" s="277" t="s">
        <v>416</v>
      </c>
      <c r="D122" s="255"/>
      <c r="E122" s="1"/>
      <c r="F122" s="1"/>
      <c r="G122" s="1"/>
      <c r="H122" s="1"/>
      <c r="I122" s="1"/>
      <c r="J122" s="1"/>
      <c r="K122" s="1"/>
      <c r="L122" s="1"/>
      <c r="M122" s="1"/>
      <c r="N122" s="1"/>
      <c r="O122" s="1"/>
      <c r="P122" s="1"/>
      <c r="Q122" s="1"/>
      <c r="R122" s="1"/>
      <c r="S122" s="1"/>
      <c r="T122" s="1"/>
      <c r="U122" s="1"/>
      <c r="V122" s="1"/>
      <c r="W122" s="1"/>
      <c r="X122" s="1"/>
      <c r="Y122" s="1"/>
      <c r="Z122" s="1"/>
      <c r="AA122" s="1"/>
      <c r="AD122" s="2" t="s">
        <v>39</v>
      </c>
    </row>
    <row r="123" spans="1:30" s="2" customFormat="1" x14ac:dyDescent="0.45">
      <c r="A123" s="1"/>
      <c r="B123" s="1"/>
      <c r="C123" s="6" t="s">
        <v>423</v>
      </c>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30" s="2" customFormat="1" ht="6.9" customHeight="1" x14ac:dyDescent="0.45">
      <c r="A124" s="1"/>
      <c r="B124" s="1"/>
      <c r="C124" s="6"/>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30" s="2" customFormat="1" x14ac:dyDescent="0.45">
      <c r="A125" s="1"/>
      <c r="B125" s="11"/>
      <c r="C125" s="277" t="s">
        <v>417</v>
      </c>
      <c r="D125" s="255"/>
      <c r="E125" s="1"/>
      <c r="F125" s="1"/>
      <c r="G125" s="1"/>
      <c r="H125" s="1"/>
      <c r="I125" s="1"/>
      <c r="J125" s="1"/>
      <c r="K125" s="1"/>
      <c r="L125" s="1"/>
      <c r="M125" s="1"/>
      <c r="N125" s="1"/>
      <c r="O125" s="1"/>
      <c r="P125" s="1"/>
      <c r="Q125" s="1"/>
      <c r="R125" s="1"/>
      <c r="S125" s="1"/>
      <c r="T125" s="1"/>
      <c r="U125" s="1"/>
      <c r="V125" s="1"/>
      <c r="W125" s="1"/>
      <c r="X125" s="1"/>
      <c r="Y125" s="12"/>
      <c r="Z125" s="12"/>
      <c r="AA125" s="20"/>
    </row>
    <row r="126" spans="1:30" s="2" customFormat="1" ht="6.9"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30" s="2" customFormat="1" x14ac:dyDescent="0.45">
      <c r="A127" s="1"/>
      <c r="B127" s="11"/>
      <c r="C127" s="277" t="s">
        <v>418</v>
      </c>
      <c r="D127" s="255"/>
      <c r="E127" s="1"/>
      <c r="F127" s="1"/>
      <c r="G127" s="1"/>
      <c r="H127" s="1"/>
      <c r="I127" s="1"/>
      <c r="J127" s="1"/>
      <c r="K127" s="1"/>
      <c r="L127" s="1"/>
      <c r="M127" s="1"/>
      <c r="N127" s="1"/>
      <c r="O127" s="1"/>
      <c r="P127" s="1"/>
      <c r="Q127" s="1"/>
      <c r="R127" s="1"/>
      <c r="S127" s="1"/>
      <c r="T127" s="1"/>
      <c r="U127" s="1"/>
      <c r="V127" s="1"/>
      <c r="W127" s="1"/>
      <c r="X127" s="1"/>
      <c r="Y127" s="12"/>
      <c r="Z127" s="12"/>
      <c r="AA127" s="20"/>
    </row>
    <row r="128" spans="1:30" s="2" customFormat="1" x14ac:dyDescent="0.45">
      <c r="A128" s="1"/>
      <c r="B128" s="1"/>
      <c r="C128" s="6" t="s">
        <v>424</v>
      </c>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68" s="2" customFormat="1" ht="6.9"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68" s="2" customFormat="1" ht="15" customHeight="1" x14ac:dyDescent="0.45">
      <c r="A130" s="1"/>
      <c r="B130" s="345" t="s">
        <v>419</v>
      </c>
      <c r="C130" s="345"/>
      <c r="D130" s="345"/>
      <c r="E130" s="345"/>
      <c r="F130" s="345"/>
      <c r="G130" s="345"/>
      <c r="H130" s="309" t="s">
        <v>48</v>
      </c>
      <c r="I130" s="309"/>
      <c r="J130" s="309"/>
      <c r="K130" s="309"/>
      <c r="L130" s="309"/>
      <c r="M130" s="309"/>
      <c r="N130" s="309"/>
      <c r="O130" s="310"/>
      <c r="P130" s="310"/>
      <c r="Q130" s="310"/>
      <c r="R130" s="310"/>
      <c r="S130" s="310"/>
      <c r="T130" s="310"/>
      <c r="U130" s="310"/>
      <c r="V130" s="310"/>
      <c r="W130" s="310"/>
      <c r="X130" s="310"/>
      <c r="Y130" s="310"/>
      <c r="Z130" s="310"/>
      <c r="AA130" s="1"/>
      <c r="AB130" s="3" t="str">
        <f>IF(AND(O130="",B122="✔"),"→申請者の住宅建設地の小学校区を記載してください。","")</f>
        <v/>
      </c>
    </row>
    <row r="131" spans="1:68" s="2" customFormat="1" ht="15" customHeight="1" x14ac:dyDescent="0.45">
      <c r="A131" s="1"/>
      <c r="B131" s="285" t="s">
        <v>47</v>
      </c>
      <c r="C131" s="286"/>
      <c r="D131" s="286"/>
      <c r="E131" s="286"/>
      <c r="F131" s="286"/>
      <c r="G131" s="287"/>
      <c r="H131" s="309" t="s">
        <v>46</v>
      </c>
      <c r="I131" s="309"/>
      <c r="J131" s="309"/>
      <c r="K131" s="309"/>
      <c r="L131" s="309"/>
      <c r="M131" s="309"/>
      <c r="N131" s="309"/>
      <c r="O131" s="310"/>
      <c r="P131" s="310"/>
      <c r="Q131" s="310"/>
      <c r="R131" s="310"/>
      <c r="S131" s="310"/>
      <c r="T131" s="310"/>
      <c r="U131" s="310"/>
      <c r="V131" s="310"/>
      <c r="W131" s="310"/>
      <c r="X131" s="310"/>
      <c r="Y131" s="310"/>
      <c r="Z131" s="310"/>
      <c r="AA131" s="1"/>
      <c r="AB131" s="3" t="str">
        <f>IF(AND(O131="",B122="✔"),"→近居対象の親族世帯の住所を記載してください。","")</f>
        <v/>
      </c>
    </row>
    <row r="132" spans="1:68" s="2" customFormat="1" ht="15" customHeight="1" x14ac:dyDescent="0.45">
      <c r="A132" s="1"/>
      <c r="B132" s="346"/>
      <c r="C132" s="347"/>
      <c r="D132" s="347"/>
      <c r="E132" s="347"/>
      <c r="F132" s="347"/>
      <c r="G132" s="348"/>
      <c r="H132" s="309" t="s">
        <v>45</v>
      </c>
      <c r="I132" s="309"/>
      <c r="J132" s="309"/>
      <c r="K132" s="309"/>
      <c r="L132" s="309"/>
      <c r="M132" s="309"/>
      <c r="N132" s="309"/>
      <c r="O132" s="310"/>
      <c r="P132" s="310"/>
      <c r="Q132" s="310"/>
      <c r="R132" s="310"/>
      <c r="S132" s="310"/>
      <c r="T132" s="310"/>
      <c r="U132" s="310"/>
      <c r="V132" s="310"/>
      <c r="W132" s="310"/>
      <c r="X132" s="310"/>
      <c r="Y132" s="310"/>
      <c r="Z132" s="310"/>
      <c r="AA132" s="1"/>
      <c r="AB132" s="3" t="str">
        <f>IF(AND(O132="",B122="✔"),"→近居対象の親族世帯の小学校区を記載してください。","")</f>
        <v/>
      </c>
    </row>
    <row r="133" spans="1:68" s="2" customFormat="1" ht="15.75" customHeight="1" x14ac:dyDescent="0.45">
      <c r="A133" s="1"/>
      <c r="B133" s="1"/>
      <c r="C133" s="19" t="s">
        <v>44</v>
      </c>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68" s="2" customFormat="1" x14ac:dyDescent="0.45">
      <c r="A134" s="1"/>
      <c r="B134" s="1"/>
      <c r="C134" s="17" t="s">
        <v>43</v>
      </c>
      <c r="D134" s="18"/>
      <c r="E134" s="18"/>
      <c r="F134" s="18"/>
      <c r="G134" s="18"/>
      <c r="H134" s="18"/>
      <c r="I134" s="18"/>
      <c r="J134" s="18"/>
      <c r="K134" s="18"/>
      <c r="L134" s="18"/>
      <c r="M134" s="18"/>
      <c r="N134" s="18"/>
      <c r="O134" s="1"/>
      <c r="P134" s="1"/>
      <c r="Q134" s="1"/>
      <c r="R134" s="1"/>
      <c r="S134" s="1"/>
      <c r="T134" s="1"/>
      <c r="U134" s="1"/>
      <c r="V134" s="1"/>
      <c r="W134" s="1"/>
      <c r="X134" s="1"/>
      <c r="Y134" s="1"/>
      <c r="Z134" s="1"/>
      <c r="AA134" s="1"/>
    </row>
    <row r="135" spans="1:68" s="2" customFormat="1" ht="13.5" customHeight="1" x14ac:dyDescent="0.45">
      <c r="A135" s="1"/>
      <c r="B135" s="1"/>
      <c r="C135" s="17" t="s">
        <v>42</v>
      </c>
      <c r="D135" s="16"/>
      <c r="E135" s="16"/>
      <c r="F135" s="16"/>
      <c r="G135" s="16"/>
      <c r="H135" s="16"/>
      <c r="I135" s="16"/>
      <c r="J135" s="16"/>
      <c r="K135" s="16"/>
      <c r="L135" s="16"/>
      <c r="M135" s="16"/>
      <c r="N135" s="16"/>
      <c r="O135" s="1"/>
      <c r="P135" s="1"/>
      <c r="Q135" s="1"/>
      <c r="R135" s="1"/>
      <c r="S135" s="1"/>
      <c r="T135" s="1"/>
      <c r="U135" s="1"/>
      <c r="V135" s="1"/>
      <c r="W135" s="1"/>
      <c r="X135" s="1"/>
      <c r="Y135" s="1"/>
      <c r="Z135" s="1"/>
      <c r="AA135" s="1"/>
    </row>
    <row r="136" spans="1:68" s="2" customForma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8" t="s">
        <v>18</v>
      </c>
    </row>
    <row r="137" spans="1:68" s="2" customFormat="1" x14ac:dyDescent="0.45">
      <c r="A137" s="1" t="s">
        <v>385</v>
      </c>
      <c r="B137" s="1"/>
      <c r="C137" s="1"/>
      <c r="D137" s="1"/>
      <c r="E137" s="1"/>
      <c r="F137" s="1"/>
      <c r="G137" s="1"/>
      <c r="H137" s="1"/>
      <c r="I137" s="1"/>
      <c r="J137" s="1"/>
      <c r="K137" s="1"/>
      <c r="L137" s="1"/>
      <c r="M137" s="1"/>
      <c r="N137" s="1"/>
      <c r="O137" s="1"/>
      <c r="P137" s="1"/>
      <c r="Q137" s="1"/>
      <c r="R137" s="1"/>
      <c r="S137" s="1"/>
      <c r="T137" s="1"/>
      <c r="U137" s="1"/>
      <c r="V137" s="1"/>
      <c r="W137" s="1"/>
      <c r="X137" s="1"/>
      <c r="Y137" s="306" t="s">
        <v>24</v>
      </c>
      <c r="Z137" s="306"/>
      <c r="AA137" s="306"/>
    </row>
    <row r="138" spans="1:68" s="2" customFormat="1" ht="12.75" customHeight="1" x14ac:dyDescent="0.45">
      <c r="A138" s="1"/>
      <c r="B138" s="308" t="s">
        <v>386</v>
      </c>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42"/>
      <c r="Y138" s="306"/>
      <c r="Z138" s="306"/>
      <c r="AA138" s="306"/>
    </row>
    <row r="139" spans="1:68" s="2" customFormat="1" x14ac:dyDescent="0.45">
      <c r="A139" s="1"/>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42"/>
      <c r="Y139" s="324" t="str">
        <f>IF(AND(Y92&lt;&gt;"",Y92&gt;=0.2,B143="✔",(AC146+AC154+AC163)&gt;=2),MIN(15,SUM(Y152,Y162,Y169)),"")</f>
        <v/>
      </c>
      <c r="Z139" s="325"/>
      <c r="AA139" s="10" t="s">
        <v>20</v>
      </c>
    </row>
    <row r="140" spans="1:68" s="2" customFormat="1" x14ac:dyDescent="0.45">
      <c r="A140" s="1"/>
      <c r="B140" s="15"/>
      <c r="C140" s="326" t="s">
        <v>387</v>
      </c>
      <c r="D140" s="326"/>
      <c r="E140" s="326"/>
      <c r="F140" s="326"/>
      <c r="G140" s="326"/>
      <c r="H140" s="326"/>
      <c r="I140" s="326"/>
      <c r="J140" s="326"/>
      <c r="K140" s="326"/>
      <c r="L140" s="326"/>
      <c r="M140" s="326"/>
      <c r="N140" s="326"/>
      <c r="O140" s="326"/>
      <c r="P140" s="326"/>
      <c r="Q140" s="326"/>
      <c r="R140" s="326"/>
      <c r="S140" s="326"/>
      <c r="T140" s="326"/>
      <c r="U140" s="326"/>
      <c r="V140" s="326"/>
      <c r="W140" s="326"/>
      <c r="X140" s="326"/>
      <c r="Y140" s="326"/>
      <c r="Z140" s="326"/>
      <c r="AA140" s="326"/>
      <c r="BG140" s="1"/>
      <c r="BH140" s="1"/>
      <c r="BI140" s="1"/>
      <c r="BJ140" s="1"/>
      <c r="BK140" s="1"/>
      <c r="BL140" s="1"/>
      <c r="BM140" s="1"/>
      <c r="BN140" s="1"/>
      <c r="BO140" s="1"/>
    </row>
    <row r="141" spans="1:68" s="2" customFormat="1" ht="13.5" customHeight="1" x14ac:dyDescent="0.45">
      <c r="A141" s="1"/>
      <c r="B141" s="15"/>
      <c r="C141" s="326"/>
      <c r="D141" s="326"/>
      <c r="E141" s="326"/>
      <c r="F141" s="326"/>
      <c r="G141" s="326"/>
      <c r="H141" s="326"/>
      <c r="I141" s="326"/>
      <c r="J141" s="326"/>
      <c r="K141" s="326"/>
      <c r="L141" s="326"/>
      <c r="M141" s="326"/>
      <c r="N141" s="326"/>
      <c r="O141" s="326"/>
      <c r="P141" s="326"/>
      <c r="Q141" s="326"/>
      <c r="R141" s="326"/>
      <c r="S141" s="326"/>
      <c r="T141" s="326"/>
      <c r="U141" s="326"/>
      <c r="V141" s="326"/>
      <c r="W141" s="326"/>
      <c r="X141" s="326"/>
      <c r="Y141" s="326"/>
      <c r="Z141" s="326"/>
      <c r="AA141" s="326"/>
      <c r="BP141" s="1"/>
    </row>
    <row r="142" spans="1:68" s="2" customFormat="1" ht="6.9"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68" s="2" customFormat="1" x14ac:dyDescent="0.45">
      <c r="A143" s="1"/>
      <c r="B143" s="11"/>
      <c r="C143" s="1" t="s">
        <v>41</v>
      </c>
      <c r="D143" s="1"/>
      <c r="E143" s="1"/>
      <c r="F143" s="1"/>
      <c r="G143" s="1"/>
      <c r="H143" s="1" t="s">
        <v>40</v>
      </c>
      <c r="I143" s="1"/>
      <c r="J143" s="1"/>
      <c r="K143" s="1"/>
      <c r="L143" s="1"/>
      <c r="M143" s="1"/>
      <c r="N143" s="1"/>
      <c r="O143" s="1"/>
      <c r="P143" s="1"/>
      <c r="Q143" s="1"/>
      <c r="R143" s="1"/>
      <c r="S143" s="1"/>
      <c r="T143" s="1"/>
      <c r="U143" s="1"/>
      <c r="V143" s="1"/>
      <c r="W143" s="1"/>
      <c r="X143" s="1"/>
      <c r="Y143" s="1"/>
      <c r="Z143" s="1"/>
      <c r="AA143" s="1"/>
      <c r="AD143" s="2" t="s">
        <v>39</v>
      </c>
    </row>
    <row r="144" spans="1:68" x14ac:dyDescent="0.45">
      <c r="BG144" s="2"/>
      <c r="BH144" s="2"/>
      <c r="BI144" s="2"/>
      <c r="BJ144" s="2"/>
      <c r="BK144" s="2"/>
      <c r="BL144" s="2"/>
      <c r="BM144" s="2"/>
      <c r="BN144" s="2"/>
      <c r="BO144" s="2"/>
      <c r="BP144" s="2"/>
    </row>
    <row r="145" spans="1:68" s="2" customFormat="1" ht="6.9"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68" s="2" customFormat="1" ht="13.5" customHeight="1" x14ac:dyDescent="0.45">
      <c r="A146" s="1"/>
      <c r="B146" s="11"/>
      <c r="C146" s="1" t="s">
        <v>38</v>
      </c>
      <c r="D146" s="1"/>
      <c r="E146" s="1"/>
      <c r="F146" s="1"/>
      <c r="G146" s="1"/>
      <c r="H146" s="308" t="s">
        <v>37</v>
      </c>
      <c r="I146" s="308"/>
      <c r="J146" s="308"/>
      <c r="K146" s="308"/>
      <c r="L146" s="308"/>
      <c r="M146" s="308"/>
      <c r="N146" s="308"/>
      <c r="O146" s="308"/>
      <c r="P146" s="308"/>
      <c r="Q146" s="308"/>
      <c r="R146" s="308"/>
      <c r="S146" s="308"/>
      <c r="T146" s="308"/>
      <c r="U146" s="308"/>
      <c r="V146" s="308"/>
      <c r="W146" s="308"/>
      <c r="X146" s="308"/>
      <c r="Y146" s="308"/>
      <c r="Z146" s="308"/>
      <c r="AA146" s="308"/>
      <c r="AC146" s="2">
        <f>IF(AND(B146="✔",N151&gt;=7),1,0)</f>
        <v>0</v>
      </c>
    </row>
    <row r="147" spans="1:68" s="2" customFormat="1" x14ac:dyDescent="0.45">
      <c r="A147" s="1"/>
      <c r="B147" s="1"/>
      <c r="C147" s="1"/>
      <c r="D147" s="1"/>
      <c r="E147" s="1"/>
      <c r="F147" s="1"/>
      <c r="G147" s="1"/>
      <c r="H147" s="308"/>
      <c r="I147" s="308"/>
      <c r="J147" s="308"/>
      <c r="K147" s="308"/>
      <c r="L147" s="308"/>
      <c r="M147" s="308"/>
      <c r="N147" s="308"/>
      <c r="O147" s="308"/>
      <c r="P147" s="308"/>
      <c r="Q147" s="308"/>
      <c r="R147" s="308"/>
      <c r="S147" s="308"/>
      <c r="T147" s="308"/>
      <c r="U147" s="308"/>
      <c r="V147" s="308"/>
      <c r="W147" s="308"/>
      <c r="X147" s="308"/>
      <c r="Y147" s="308"/>
      <c r="Z147" s="308"/>
      <c r="AA147" s="308"/>
    </row>
    <row r="148" spans="1:68" s="2" customFormat="1" x14ac:dyDescent="0.45">
      <c r="A148" s="1"/>
      <c r="B148" s="1"/>
      <c r="C148" s="1"/>
      <c r="D148" s="1"/>
      <c r="E148" s="1"/>
      <c r="F148" s="1"/>
      <c r="G148" s="1"/>
      <c r="H148" s="308"/>
      <c r="I148" s="308"/>
      <c r="J148" s="308"/>
      <c r="K148" s="308"/>
      <c r="L148" s="308"/>
      <c r="M148" s="308"/>
      <c r="N148" s="308"/>
      <c r="O148" s="308"/>
      <c r="P148" s="308"/>
      <c r="Q148" s="308"/>
      <c r="R148" s="308"/>
      <c r="S148" s="308"/>
      <c r="T148" s="308"/>
      <c r="U148" s="308"/>
      <c r="V148" s="308"/>
      <c r="W148" s="308"/>
      <c r="X148" s="308"/>
      <c r="Y148" s="308"/>
      <c r="Z148" s="308"/>
      <c r="AA148" s="308"/>
    </row>
    <row r="149" spans="1:68" s="2" customFormat="1" x14ac:dyDescent="0.45">
      <c r="A149" s="1"/>
      <c r="B149" s="1"/>
      <c r="C149" s="1"/>
      <c r="D149" s="1"/>
      <c r="E149" s="1"/>
      <c r="F149" s="1"/>
      <c r="G149" s="1"/>
      <c r="H149" s="308"/>
      <c r="I149" s="308"/>
      <c r="J149" s="308"/>
      <c r="K149" s="308"/>
      <c r="L149" s="308"/>
      <c r="M149" s="308"/>
      <c r="N149" s="308"/>
      <c r="O149" s="308"/>
      <c r="P149" s="308"/>
      <c r="Q149" s="308"/>
      <c r="R149" s="308"/>
      <c r="S149" s="308"/>
      <c r="T149" s="308"/>
      <c r="U149" s="308"/>
      <c r="V149" s="308"/>
      <c r="W149" s="308"/>
      <c r="X149" s="308"/>
      <c r="Y149" s="308"/>
      <c r="Z149" s="308"/>
      <c r="AA149" s="308"/>
      <c r="BG149" s="1"/>
      <c r="BH149" s="1"/>
      <c r="BI149" s="1"/>
      <c r="BJ149" s="1"/>
      <c r="BK149" s="1"/>
      <c r="BL149" s="1"/>
      <c r="BM149" s="1"/>
      <c r="BN149" s="1"/>
      <c r="BO149" s="1"/>
    </row>
    <row r="150" spans="1:68" s="2" customFormat="1" x14ac:dyDescent="0.45">
      <c r="A150" s="1"/>
      <c r="B150" s="1"/>
      <c r="C150" s="1"/>
      <c r="D150" s="1"/>
      <c r="E150" s="1"/>
      <c r="F150" s="1"/>
      <c r="G150" s="1"/>
      <c r="H150" s="301" t="s">
        <v>36</v>
      </c>
      <c r="I150" s="301"/>
      <c r="J150" s="301"/>
      <c r="K150" s="301"/>
      <c r="L150" s="301"/>
      <c r="M150" s="301"/>
      <c r="N150" s="301"/>
      <c r="O150" s="301"/>
      <c r="P150" s="301"/>
      <c r="Q150" s="301"/>
      <c r="R150" s="301"/>
      <c r="S150" s="301"/>
      <c r="T150" s="301"/>
      <c r="U150" s="301"/>
      <c r="V150" s="301"/>
      <c r="W150" s="301"/>
      <c r="X150" s="321"/>
      <c r="Y150" s="306" t="s">
        <v>24</v>
      </c>
      <c r="Z150" s="306"/>
      <c r="AA150" s="306"/>
      <c r="BP150" s="1"/>
    </row>
    <row r="151" spans="1:68" s="2" customFormat="1" ht="13.5" customHeight="1" x14ac:dyDescent="0.45">
      <c r="A151" s="1"/>
      <c r="B151" s="1"/>
      <c r="C151" s="1"/>
      <c r="D151" s="1" t="s">
        <v>35</v>
      </c>
      <c r="E151" s="1"/>
      <c r="F151" s="1"/>
      <c r="G151" s="1"/>
      <c r="H151" s="1"/>
      <c r="I151" s="1"/>
      <c r="J151" s="1"/>
      <c r="K151" s="1"/>
      <c r="L151" s="1"/>
      <c r="M151" s="1"/>
      <c r="N151" s="282"/>
      <c r="O151" s="283"/>
      <c r="P151" s="284"/>
      <c r="Q151" s="1" t="s">
        <v>21</v>
      </c>
      <c r="R151" s="1"/>
      <c r="S151" s="1"/>
      <c r="T151" s="1"/>
      <c r="U151" s="1"/>
      <c r="V151" s="1"/>
      <c r="W151" s="1"/>
      <c r="X151" s="1"/>
      <c r="Y151" s="306"/>
      <c r="Z151" s="306"/>
      <c r="AA151" s="306"/>
      <c r="AB151" s="3" t="str">
        <f>IF(AND(B146="✔",N151=""),"←建築大工技能を活用した見付面積を入力してください。","")</f>
        <v/>
      </c>
    </row>
    <row r="152" spans="1:68" s="2" customFormat="1" x14ac:dyDescent="0.45">
      <c r="A152" s="1"/>
      <c r="B152" s="1"/>
      <c r="C152" s="13" t="s">
        <v>34</v>
      </c>
      <c r="D152" s="1"/>
      <c r="E152" s="1"/>
      <c r="F152" s="1"/>
      <c r="G152" s="1"/>
      <c r="H152" s="15"/>
      <c r="I152" s="15"/>
      <c r="J152" s="15"/>
      <c r="K152" s="15"/>
      <c r="L152" s="15"/>
      <c r="M152" s="15"/>
      <c r="N152" s="15"/>
      <c r="O152" s="15"/>
      <c r="P152" s="15"/>
      <c r="Q152" s="15"/>
      <c r="R152" s="15"/>
      <c r="S152" s="15"/>
      <c r="T152" s="15"/>
      <c r="U152" s="15"/>
      <c r="V152" s="15"/>
      <c r="W152" s="15"/>
      <c r="X152" s="15"/>
      <c r="Y152" s="324" t="str">
        <f>IF(AND(N151&gt;=7,B146="✔"),INT(N151)*1.1,"")</f>
        <v/>
      </c>
      <c r="Z152" s="325"/>
      <c r="AA152" s="10" t="s">
        <v>20</v>
      </c>
    </row>
    <row r="153" spans="1:68" x14ac:dyDescent="0.45">
      <c r="BG153" s="2"/>
      <c r="BH153" s="2"/>
      <c r="BI153" s="2"/>
      <c r="BJ153" s="2"/>
      <c r="BK153" s="2"/>
      <c r="BL153" s="2"/>
      <c r="BM153" s="2"/>
      <c r="BN153" s="2"/>
      <c r="BO153" s="2"/>
      <c r="BP153" s="2"/>
    </row>
    <row r="154" spans="1:68" s="2" customFormat="1" x14ac:dyDescent="0.45">
      <c r="A154" s="1"/>
      <c r="B154" s="11"/>
      <c r="C154" s="1" t="s">
        <v>33</v>
      </c>
      <c r="D154" s="1"/>
      <c r="E154" s="1"/>
      <c r="F154" s="1"/>
      <c r="G154" s="1"/>
      <c r="H154" s="14" t="s">
        <v>32</v>
      </c>
      <c r="I154" s="1"/>
      <c r="J154" s="1"/>
      <c r="K154" s="1"/>
      <c r="L154" s="1"/>
      <c r="M154" s="1"/>
      <c r="N154" s="1"/>
      <c r="O154" s="1"/>
      <c r="P154" s="1"/>
      <c r="Q154" s="1"/>
      <c r="R154" s="1"/>
      <c r="S154" s="1"/>
      <c r="T154" s="1"/>
      <c r="U154" s="1"/>
      <c r="V154" s="1"/>
      <c r="W154" s="1"/>
      <c r="X154" s="1"/>
      <c r="Y154" s="1"/>
      <c r="Z154" s="1"/>
      <c r="AA154" s="1"/>
      <c r="AC154" s="2">
        <f>IF(AND(B154="✔",N158&gt;=7),1,0)</f>
        <v>0</v>
      </c>
    </row>
    <row r="155" spans="1:68" s="2" customFormat="1" x14ac:dyDescent="0.45">
      <c r="A155" s="1"/>
      <c r="B155" s="1"/>
      <c r="C155" s="1"/>
      <c r="D155" s="1"/>
      <c r="E155" s="1"/>
      <c r="F155" s="1"/>
      <c r="G155" s="1"/>
      <c r="H155" s="14" t="s">
        <v>31</v>
      </c>
      <c r="I155" s="1"/>
      <c r="J155" s="1"/>
      <c r="K155" s="1"/>
      <c r="L155" s="1"/>
      <c r="M155" s="1"/>
      <c r="N155" s="1"/>
      <c r="O155" s="1"/>
      <c r="P155" s="1"/>
      <c r="Q155" s="1"/>
      <c r="R155" s="1"/>
      <c r="S155" s="1"/>
      <c r="T155" s="1"/>
      <c r="U155" s="1"/>
      <c r="V155" s="1"/>
      <c r="W155" s="1"/>
      <c r="X155" s="1"/>
      <c r="Y155" s="1"/>
      <c r="Z155" s="1"/>
      <c r="AA155" s="1"/>
    </row>
    <row r="156" spans="1:68" s="2" customFormat="1" x14ac:dyDescent="0.45">
      <c r="A156" s="1"/>
      <c r="B156" s="1"/>
      <c r="C156" s="1"/>
      <c r="D156" s="1"/>
      <c r="E156" s="1"/>
      <c r="F156" s="1"/>
      <c r="G156" s="1"/>
      <c r="H156" s="1" t="s">
        <v>30</v>
      </c>
      <c r="I156" s="1"/>
      <c r="J156" s="1"/>
      <c r="K156" s="1"/>
      <c r="L156" s="1"/>
      <c r="M156" s="1"/>
      <c r="N156" s="1"/>
      <c r="O156" s="1"/>
      <c r="P156" s="1"/>
      <c r="Q156" s="1"/>
      <c r="R156" s="1"/>
      <c r="S156" s="1"/>
      <c r="T156" s="1"/>
      <c r="U156" s="1"/>
      <c r="V156" s="1"/>
      <c r="W156" s="1"/>
      <c r="X156" s="1"/>
      <c r="Y156" s="1"/>
      <c r="Z156" s="1"/>
      <c r="AA156" s="1"/>
    </row>
    <row r="157" spans="1:68" s="2" customFormat="1" ht="13.5" customHeight="1" x14ac:dyDescent="0.45">
      <c r="A157" s="1"/>
      <c r="B157" s="1"/>
      <c r="C157" s="1"/>
      <c r="D157" s="1"/>
      <c r="E157" s="1"/>
      <c r="F157" s="1"/>
      <c r="G157" s="1"/>
      <c r="H157" s="301" t="s">
        <v>29</v>
      </c>
      <c r="I157" s="301"/>
      <c r="J157" s="301"/>
      <c r="K157" s="301"/>
      <c r="L157" s="301"/>
      <c r="M157" s="301"/>
      <c r="N157" s="301"/>
      <c r="O157" s="301"/>
      <c r="P157" s="301"/>
      <c r="Q157" s="301"/>
      <c r="R157" s="301"/>
      <c r="S157" s="301"/>
      <c r="T157" s="301"/>
      <c r="U157" s="301"/>
      <c r="V157" s="301"/>
      <c r="W157" s="301"/>
      <c r="X157" s="301"/>
      <c r="Y157" s="1"/>
      <c r="Z157" s="1"/>
      <c r="AA157" s="1"/>
      <c r="AB157" s="4" t="str">
        <f>IF(AND(N158&gt;0,R158=""),"←こて塗り仕上げの材料を選択してください。",IF(AND(R158="その他のこて塗り",V158=""),"←こて塗りの材料を記載してください。",""))</f>
        <v/>
      </c>
    </row>
    <row r="158" spans="1:68" s="2" customFormat="1" x14ac:dyDescent="0.45">
      <c r="A158" s="1"/>
      <c r="B158" s="1"/>
      <c r="C158" s="1"/>
      <c r="D158" s="1" t="s">
        <v>28</v>
      </c>
      <c r="E158" s="1"/>
      <c r="F158" s="1"/>
      <c r="G158" s="1"/>
      <c r="H158" s="1"/>
      <c r="I158" s="1"/>
      <c r="J158" s="1"/>
      <c r="K158" s="1"/>
      <c r="L158" s="1"/>
      <c r="M158" s="1"/>
      <c r="N158" s="282"/>
      <c r="O158" s="283"/>
      <c r="P158" s="284"/>
      <c r="Q158" s="1" t="s">
        <v>21</v>
      </c>
      <c r="R158" s="341"/>
      <c r="S158" s="341"/>
      <c r="T158" s="341"/>
      <c r="U158" s="341"/>
      <c r="V158" s="314"/>
      <c r="W158" s="315"/>
      <c r="X158" s="315"/>
      <c r="Y158" s="315"/>
      <c r="Z158" s="315"/>
      <c r="AA158" s="1"/>
      <c r="AB158" s="3" t="str">
        <f>IF(AND(B154="✔",N158=""),"←こて塗りの面積を入力してください。","")</f>
        <v/>
      </c>
      <c r="AC158" s="4"/>
    </row>
    <row r="159" spans="1:68" s="2" customFormat="1" x14ac:dyDescent="0.45">
      <c r="A159" s="1"/>
      <c r="B159" s="1"/>
      <c r="C159" s="13" t="s">
        <v>27</v>
      </c>
      <c r="D159" s="1"/>
      <c r="E159" s="1"/>
      <c r="F159" s="1"/>
      <c r="G159" s="1"/>
      <c r="H159" s="1"/>
      <c r="I159" s="1"/>
      <c r="J159" s="1"/>
      <c r="K159" s="1"/>
      <c r="L159" s="1"/>
      <c r="M159" s="1"/>
      <c r="N159" s="1"/>
      <c r="O159" s="1"/>
      <c r="P159" s="1"/>
      <c r="Q159" s="1"/>
      <c r="R159" s="1"/>
      <c r="S159" s="1"/>
      <c r="T159" s="1"/>
      <c r="U159" s="1"/>
      <c r="V159" s="1"/>
      <c r="W159" s="1"/>
      <c r="X159" s="1"/>
      <c r="Y159" s="12"/>
      <c r="Z159" s="12"/>
      <c r="AA159" s="1"/>
      <c r="AB159" s="3"/>
      <c r="AC159" s="4"/>
    </row>
    <row r="160" spans="1:68" s="2" customForma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306" t="s">
        <v>24</v>
      </c>
      <c r="Z160" s="306"/>
      <c r="AA160" s="306"/>
    </row>
    <row r="161" spans="1:67" s="2" customForma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306"/>
      <c r="Z161" s="306"/>
      <c r="AA161" s="306"/>
    </row>
    <row r="162" spans="1:67" s="2" customForma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324" t="str">
        <f>IF(AND(N158&gt;=7,B154="✔"),INT(N158)*1.3,"")</f>
        <v/>
      </c>
      <c r="Z162" s="325"/>
      <c r="AA162" s="10" t="s">
        <v>20</v>
      </c>
    </row>
    <row r="163" spans="1:67" s="2" customFormat="1" x14ac:dyDescent="0.45">
      <c r="A163" s="1"/>
      <c r="B163" s="11"/>
      <c r="C163" s="1" t="s">
        <v>26</v>
      </c>
      <c r="D163" s="1"/>
      <c r="E163" s="1"/>
      <c r="F163" s="1"/>
      <c r="G163" s="1"/>
      <c r="H163" s="308" t="s">
        <v>25</v>
      </c>
      <c r="I163" s="308"/>
      <c r="J163" s="308"/>
      <c r="K163" s="308"/>
      <c r="L163" s="308"/>
      <c r="M163" s="308"/>
      <c r="N163" s="308"/>
      <c r="O163" s="308"/>
      <c r="P163" s="308"/>
      <c r="Q163" s="308"/>
      <c r="R163" s="308"/>
      <c r="S163" s="308"/>
      <c r="T163" s="308"/>
      <c r="U163" s="308"/>
      <c r="V163" s="308"/>
      <c r="W163" s="308"/>
      <c r="X163" s="308"/>
      <c r="Y163" s="308"/>
      <c r="Z163" s="308"/>
      <c r="AA163" s="308"/>
      <c r="AC163" s="2">
        <f>IF(AND(B163="✔",N169&gt;=3),1,0)</f>
        <v>0</v>
      </c>
    </row>
    <row r="164" spans="1:67" s="2" customFormat="1" x14ac:dyDescent="0.45">
      <c r="A164" s="1"/>
      <c r="B164" s="1"/>
      <c r="C164" s="1"/>
      <c r="D164" s="1"/>
      <c r="E164" s="1"/>
      <c r="F164" s="1"/>
      <c r="G164" s="1"/>
      <c r="H164" s="308"/>
      <c r="I164" s="308"/>
      <c r="J164" s="308"/>
      <c r="K164" s="308"/>
      <c r="L164" s="308"/>
      <c r="M164" s="308"/>
      <c r="N164" s="308"/>
      <c r="O164" s="308"/>
      <c r="P164" s="308"/>
      <c r="Q164" s="308"/>
      <c r="R164" s="308"/>
      <c r="S164" s="308"/>
      <c r="T164" s="308"/>
      <c r="U164" s="308"/>
      <c r="V164" s="308"/>
      <c r="W164" s="308"/>
      <c r="X164" s="308"/>
      <c r="Y164" s="308"/>
      <c r="Z164" s="308"/>
      <c r="AA164" s="308"/>
    </row>
    <row r="165" spans="1:67" s="2" customFormat="1" x14ac:dyDescent="0.45">
      <c r="A165" s="1"/>
      <c r="B165" s="1"/>
      <c r="C165" s="1"/>
      <c r="D165" s="1"/>
      <c r="E165" s="1"/>
      <c r="F165" s="1"/>
      <c r="G165" s="1"/>
      <c r="H165" s="308"/>
      <c r="I165" s="308"/>
      <c r="J165" s="308"/>
      <c r="K165" s="308"/>
      <c r="L165" s="308"/>
      <c r="M165" s="308"/>
      <c r="N165" s="308"/>
      <c r="O165" s="308"/>
      <c r="P165" s="308"/>
      <c r="Q165" s="308"/>
      <c r="R165" s="308"/>
      <c r="S165" s="308"/>
      <c r="T165" s="308"/>
      <c r="U165" s="308"/>
      <c r="V165" s="308"/>
      <c r="W165" s="308"/>
      <c r="X165" s="308"/>
      <c r="Y165" s="308"/>
      <c r="Z165" s="308"/>
      <c r="AA165" s="308"/>
    </row>
    <row r="166" spans="1:67" s="2" customFormat="1" ht="13.5" customHeight="1" x14ac:dyDescent="0.45">
      <c r="A166" s="1"/>
      <c r="B166" s="1"/>
      <c r="C166" s="1"/>
      <c r="D166" s="1"/>
      <c r="E166" s="1"/>
      <c r="F166" s="1"/>
      <c r="G166" s="1"/>
      <c r="H166" s="320"/>
      <c r="I166" s="320"/>
      <c r="J166" s="320"/>
      <c r="K166" s="320"/>
      <c r="L166" s="320"/>
      <c r="M166" s="320"/>
      <c r="N166" s="320"/>
      <c r="O166" s="320"/>
      <c r="P166" s="308"/>
      <c r="Q166" s="308"/>
      <c r="R166" s="308"/>
      <c r="S166" s="308"/>
      <c r="T166" s="308"/>
      <c r="U166" s="308"/>
      <c r="V166" s="308"/>
      <c r="W166" s="308"/>
      <c r="X166" s="308"/>
      <c r="Y166" s="308"/>
      <c r="Z166" s="308"/>
      <c r="AA166" s="308"/>
    </row>
    <row r="167" spans="1:67" s="2" customFormat="1" x14ac:dyDescent="0.45">
      <c r="A167" s="1"/>
      <c r="B167" s="1"/>
      <c r="C167" s="1"/>
      <c r="D167" s="1"/>
      <c r="E167" s="1"/>
      <c r="F167" s="1"/>
      <c r="G167" s="1"/>
      <c r="H167" s="320"/>
      <c r="I167" s="320"/>
      <c r="J167" s="320"/>
      <c r="K167" s="320"/>
      <c r="L167" s="320"/>
      <c r="M167" s="320"/>
      <c r="N167" s="320"/>
      <c r="O167" s="320"/>
      <c r="P167" s="1"/>
      <c r="Q167" s="1"/>
      <c r="R167" s="1"/>
      <c r="S167" s="1"/>
      <c r="T167" s="1"/>
      <c r="U167" s="1"/>
      <c r="V167" s="1"/>
      <c r="W167" s="1"/>
      <c r="X167" s="1"/>
      <c r="Y167" s="306" t="s">
        <v>24</v>
      </c>
      <c r="Z167" s="306"/>
      <c r="AA167" s="306"/>
    </row>
    <row r="168" spans="1:67" s="2" customFormat="1" x14ac:dyDescent="0.45">
      <c r="A168" s="1"/>
      <c r="B168" s="1"/>
      <c r="C168" s="1"/>
      <c r="D168" s="1"/>
      <c r="E168" s="1"/>
      <c r="F168" s="1"/>
      <c r="G168" s="1"/>
      <c r="H168" s="301" t="s">
        <v>23</v>
      </c>
      <c r="I168" s="301"/>
      <c r="J168" s="301"/>
      <c r="K168" s="301"/>
      <c r="L168" s="301"/>
      <c r="M168" s="301"/>
      <c r="N168" s="301"/>
      <c r="O168" s="301"/>
      <c r="P168" s="301"/>
      <c r="Q168" s="301"/>
      <c r="R168" s="301"/>
      <c r="S168" s="301"/>
      <c r="T168" s="301"/>
      <c r="U168" s="301"/>
      <c r="V168" s="301"/>
      <c r="W168" s="301"/>
      <c r="X168" s="321"/>
      <c r="Y168" s="306"/>
      <c r="Z168" s="306"/>
      <c r="AA168" s="306"/>
    </row>
    <row r="169" spans="1:67" s="2" customFormat="1" x14ac:dyDescent="0.45">
      <c r="A169" s="1"/>
      <c r="B169" s="1"/>
      <c r="C169" s="1"/>
      <c r="D169" s="1"/>
      <c r="E169" s="1"/>
      <c r="F169" s="1"/>
      <c r="G169" s="1" t="s">
        <v>22</v>
      </c>
      <c r="H169" s="1"/>
      <c r="I169" s="1"/>
      <c r="J169" s="1"/>
      <c r="K169" s="1"/>
      <c r="L169" s="1"/>
      <c r="M169" s="1"/>
      <c r="N169" s="282"/>
      <c r="O169" s="283"/>
      <c r="P169" s="284"/>
      <c r="Q169" s="1" t="s">
        <v>21</v>
      </c>
      <c r="R169" s="1"/>
      <c r="S169" s="1"/>
      <c r="T169" s="1"/>
      <c r="U169" s="1"/>
      <c r="V169" s="1"/>
      <c r="W169" s="1"/>
      <c r="X169" s="1"/>
      <c r="Y169" s="324" t="str">
        <f>IF(AND(N169&gt;=3,B163="✔"),INT(N169)*1.9,"")</f>
        <v/>
      </c>
      <c r="Z169" s="325"/>
      <c r="AA169" s="10" t="s">
        <v>20</v>
      </c>
      <c r="AB169" s="3" t="str">
        <f>IF(AND(B163="✔",N169=""),"←木製建具の見付面積を入力してください。","")</f>
        <v/>
      </c>
    </row>
    <row r="170" spans="1:67" s="2" customFormat="1" x14ac:dyDescent="0.45">
      <c r="A170" s="1"/>
      <c r="B170" s="1"/>
      <c r="C170" s="326" t="s">
        <v>19</v>
      </c>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row>
    <row r="171" spans="1:67" s="2" customFormat="1" x14ac:dyDescent="0.45">
      <c r="A171" s="1"/>
      <c r="B171" s="1"/>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row>
    <row r="172" spans="1:67" s="2" customFormat="1" x14ac:dyDescent="0.45">
      <c r="A172" s="1"/>
      <c r="B172" s="1"/>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row>
    <row r="173" spans="1:67" s="2" customFormat="1" x14ac:dyDescent="0.45">
      <c r="A173" s="1"/>
      <c r="B173" s="1"/>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67" s="2" customFormat="1" x14ac:dyDescent="0.45">
      <c r="A174" s="1"/>
      <c r="B174" s="1"/>
      <c r="C174" s="9"/>
      <c r="D174" s="9"/>
      <c r="E174" s="9"/>
      <c r="F174" s="9"/>
      <c r="G174" s="9"/>
      <c r="H174" s="9"/>
      <c r="I174" s="9"/>
      <c r="J174" s="9"/>
      <c r="K174" s="9"/>
      <c r="L174" s="9"/>
      <c r="M174" s="9"/>
      <c r="N174" s="9"/>
      <c r="O174" s="9"/>
      <c r="P174" s="9"/>
      <c r="Q174" s="9"/>
      <c r="R174" s="9"/>
      <c r="S174" s="9"/>
      <c r="T174" s="9"/>
      <c r="U174" s="9"/>
      <c r="V174" s="9"/>
      <c r="W174" s="9"/>
      <c r="X174" s="9"/>
      <c r="Y174" s="9"/>
      <c r="Z174" s="9"/>
      <c r="AA174" s="8" t="s">
        <v>18</v>
      </c>
    </row>
    <row r="175" spans="1:67" s="2" customFormat="1" x14ac:dyDescent="0.45">
      <c r="A175" s="1"/>
      <c r="B175" s="1"/>
      <c r="C175" s="1"/>
      <c r="D175" s="1"/>
      <c r="E175" s="1"/>
      <c r="F175" s="1"/>
      <c r="G175" s="1"/>
      <c r="H175" s="1"/>
      <c r="I175" s="1"/>
      <c r="J175" s="1"/>
      <c r="K175" s="327">
        <f>T179+T180</f>
        <v>0</v>
      </c>
      <c r="L175" s="328"/>
      <c r="M175" s="329"/>
      <c r="N175" s="1"/>
      <c r="O175" s="1"/>
      <c r="P175" s="1"/>
      <c r="Q175" s="1"/>
      <c r="R175" s="1"/>
      <c r="S175" s="1"/>
      <c r="T175" s="1"/>
      <c r="U175" s="1"/>
      <c r="V175" s="1"/>
      <c r="W175" s="1"/>
      <c r="X175" s="1"/>
      <c r="Y175" s="1"/>
      <c r="Z175" s="1"/>
      <c r="AA175" s="1"/>
      <c r="AB175" s="7">
        <f>SUM(Y139,Y16,Y104,Y92,Y121)</f>
        <v>0</v>
      </c>
    </row>
    <row r="176" spans="1:67" s="2" customFormat="1" x14ac:dyDescent="0.45">
      <c r="A176" s="1"/>
      <c r="B176" s="1"/>
      <c r="C176" s="1" t="s">
        <v>17</v>
      </c>
      <c r="D176" s="1"/>
      <c r="E176" s="1"/>
      <c r="F176" s="1"/>
      <c r="G176" s="1"/>
      <c r="H176" s="1"/>
      <c r="I176" s="1"/>
      <c r="J176" s="1"/>
      <c r="K176" s="330"/>
      <c r="L176" s="331"/>
      <c r="M176" s="332"/>
      <c r="N176" s="1" t="s">
        <v>16</v>
      </c>
      <c r="O176" s="1"/>
      <c r="P176" s="1"/>
      <c r="Q176" s="1"/>
      <c r="R176" s="1"/>
      <c r="S176" s="1"/>
      <c r="T176" s="1"/>
      <c r="U176" s="1"/>
      <c r="V176" s="1"/>
      <c r="W176" s="1"/>
      <c r="X176" s="1"/>
      <c r="Y176" s="1"/>
      <c r="Z176" s="1"/>
      <c r="AA176" s="1"/>
      <c r="BG176" s="1"/>
      <c r="BH176" s="1"/>
      <c r="BI176" s="1"/>
      <c r="BJ176" s="1"/>
      <c r="BK176" s="1"/>
      <c r="BL176" s="1"/>
      <c r="BM176" s="1"/>
      <c r="BN176" s="1"/>
      <c r="BO176" s="1"/>
    </row>
    <row r="178" spans="1:68" x14ac:dyDescent="0.45">
      <c r="D178" s="1" t="s">
        <v>388</v>
      </c>
    </row>
    <row r="179" spans="1:68" ht="27" customHeight="1" x14ac:dyDescent="0.45">
      <c r="D179" s="334" t="s">
        <v>389</v>
      </c>
      <c r="E179" s="335"/>
      <c r="F179" s="335"/>
      <c r="G179" s="335"/>
      <c r="H179" s="335"/>
      <c r="I179" s="335"/>
      <c r="J179" s="335"/>
      <c r="K179" s="335"/>
      <c r="L179" s="335"/>
      <c r="M179" s="335"/>
      <c r="N179" s="335"/>
      <c r="O179" s="335"/>
      <c r="P179" s="335"/>
      <c r="Q179" s="335"/>
      <c r="R179" s="335"/>
      <c r="S179" s="336"/>
      <c r="T179" s="337">
        <f>IF(Y92="",0,MIN(SUM(Y92,Y104,Y121,Y139),50,ROUNDDOWN(S38/2,1)))</f>
        <v>0</v>
      </c>
      <c r="U179" s="338"/>
      <c r="V179" s="338"/>
      <c r="W179" s="272" t="s">
        <v>20</v>
      </c>
      <c r="X179" s="37"/>
    </row>
    <row r="180" spans="1:68" ht="28.5" customHeight="1" x14ac:dyDescent="0.45">
      <c r="D180" s="339" t="s">
        <v>390</v>
      </c>
      <c r="E180" s="340"/>
      <c r="F180" s="340"/>
      <c r="G180" s="340"/>
      <c r="H180" s="340"/>
      <c r="I180" s="340"/>
      <c r="J180" s="340"/>
      <c r="K180" s="340"/>
      <c r="L180" s="340"/>
      <c r="M180" s="340"/>
      <c r="N180" s="340"/>
      <c r="O180" s="340"/>
      <c r="P180" s="340"/>
      <c r="Q180" s="340"/>
      <c r="R180" s="340"/>
      <c r="S180" s="340"/>
      <c r="T180" s="337">
        <f>IF(B57="✔",IF(U57="",0,IF(U57="その他",0,【様式第６号の３】補助基準額等算定表!D66/10000)),0)</f>
        <v>0</v>
      </c>
      <c r="U180" s="338"/>
      <c r="V180" s="338"/>
      <c r="W180" s="272" t="s">
        <v>20</v>
      </c>
      <c r="X180" s="37"/>
      <c r="AB180" s="2" t="str">
        <f>IF(U10="","",IF(AND(B16="",B19=""),"",IF(AND(B16="✔",B19="✔"),"error",IF(B28="✔",IF(U10="T-G1",5,IF(U10="T-G2",15,IF(U10="T-G3",25,0))),(IF(U10="T-G1",10,IF(U10="T-G2",30,IF(U10="T-G3",50,0)))))))+IF(B24="",IF(B26="",IF(B28="",IF(B30="",(IF(U16="『ZEH』",50,IF(U16="Nearly ZEH（多雪地域に限る）",50,0))))))))</f>
        <v/>
      </c>
    </row>
    <row r="181" spans="1:68" ht="16.5" customHeight="1" x14ac:dyDescent="0.45">
      <c r="D181" s="32"/>
      <c r="E181" s="32"/>
      <c r="F181" s="32"/>
      <c r="G181" s="32"/>
      <c r="H181" s="32"/>
      <c r="I181" s="32"/>
      <c r="J181" s="32"/>
      <c r="K181" s="32"/>
      <c r="L181" s="32"/>
      <c r="M181" s="32"/>
      <c r="N181" s="32"/>
      <c r="O181" s="32"/>
      <c r="P181" s="32"/>
      <c r="Q181" s="32"/>
      <c r="R181" s="32"/>
      <c r="S181" s="32"/>
      <c r="T181" s="273"/>
      <c r="U181" s="273"/>
      <c r="V181" s="273"/>
    </row>
    <row r="182" spans="1:68" s="2" customFormat="1" x14ac:dyDescent="0.45">
      <c r="A182" s="6" t="s">
        <v>15</v>
      </c>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BG182" s="1"/>
      <c r="BH182" s="1"/>
      <c r="BI182" s="1"/>
      <c r="BJ182" s="1"/>
      <c r="BK182" s="1"/>
      <c r="BL182" s="1"/>
      <c r="BM182" s="1"/>
      <c r="BN182" s="1"/>
      <c r="BO182" s="1"/>
      <c r="BP182" s="1"/>
    </row>
    <row r="183" spans="1:68" s="2" customFormat="1" x14ac:dyDescent="0.45">
      <c r="A183" s="4" t="s">
        <v>14</v>
      </c>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BG183" s="1"/>
      <c r="BH183" s="1"/>
      <c r="BI183" s="1"/>
      <c r="BJ183" s="1"/>
      <c r="BK183" s="1"/>
      <c r="BL183" s="1"/>
      <c r="BM183" s="1"/>
      <c r="BN183" s="1"/>
      <c r="BO183" s="1"/>
      <c r="BP183" s="1"/>
    </row>
    <row r="184" spans="1:68" s="2" customFormat="1" ht="16.2" x14ac:dyDescent="0.45">
      <c r="A184" s="5" t="s">
        <v>13</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BG184" s="1"/>
      <c r="BH184" s="1"/>
      <c r="BI184" s="1"/>
      <c r="BJ184" s="1"/>
      <c r="BK184" s="1"/>
      <c r="BL184" s="1"/>
      <c r="BM184" s="1"/>
      <c r="BN184" s="1"/>
      <c r="BO184" s="1"/>
      <c r="BP184" s="1"/>
    </row>
    <row r="187" spans="1:68" x14ac:dyDescent="0.45">
      <c r="C187" s="1" t="s">
        <v>12</v>
      </c>
    </row>
    <row r="188" spans="1:68" x14ac:dyDescent="0.45">
      <c r="C188" s="4" t="s">
        <v>11</v>
      </c>
    </row>
    <row r="190" spans="1:68" x14ac:dyDescent="0.45">
      <c r="C190" s="1" t="s">
        <v>10</v>
      </c>
    </row>
    <row r="191" spans="1:68" x14ac:dyDescent="0.45">
      <c r="C191" s="1" t="s">
        <v>9</v>
      </c>
    </row>
    <row r="192" spans="1:68" x14ac:dyDescent="0.45">
      <c r="C192" s="1" t="str">
        <f>IF(AND(I52="",I52=""),"",IF(AND(I52="無",T52="無"),"改修部分の図面に改修内容を明示したもの","改修部分の図面に改修内容を明示したもの、配置図"))</f>
        <v/>
      </c>
    </row>
    <row r="193" spans="1:68" x14ac:dyDescent="0.45">
      <c r="C193" s="1" t="s">
        <v>301</v>
      </c>
    </row>
    <row r="194" spans="1:68" x14ac:dyDescent="0.45">
      <c r="C194" s="1" t="str">
        <f>IF(B57="✔",IF(U57="","",IF(U57="その他","","とっとり健康省エネ住宅改修支援事業補助基準額等算定表")),"")</f>
        <v/>
      </c>
    </row>
    <row r="195" spans="1:68" x14ac:dyDescent="0.45">
      <c r="C195" s="1" t="str">
        <f>IF(B57="✔",IF(U57="","",IF(U57="その他","","配置図及び平面図")),"")</f>
        <v/>
      </c>
    </row>
    <row r="196" spans="1:68" x14ac:dyDescent="0.45">
      <c r="C196" s="1" t="str">
        <f>IF(B57="✔",IF(U57="","",IF(U57="その他","","工事費内訳書")),"")</f>
        <v/>
      </c>
    </row>
    <row r="197" spans="1:68" x14ac:dyDescent="0.45">
      <c r="C197" s="1" t="str">
        <f>IF(B57="✔",IF(U57="","",IF(U57="その他","","工事着手前の写真")),"")</f>
        <v/>
      </c>
    </row>
    <row r="200" spans="1:68" x14ac:dyDescent="0.45">
      <c r="BG200" s="2"/>
      <c r="BH200" s="2"/>
      <c r="BI200" s="2"/>
      <c r="BJ200" s="2"/>
      <c r="BK200" s="2"/>
      <c r="BL200" s="2"/>
      <c r="BM200" s="2"/>
      <c r="BN200" s="2"/>
      <c r="BO200" s="2"/>
    </row>
    <row r="201" spans="1:68" x14ac:dyDescent="0.45">
      <c r="BG201" s="2"/>
      <c r="BH201" s="2"/>
      <c r="BI201" s="2"/>
      <c r="BJ201" s="2"/>
      <c r="BK201" s="2"/>
      <c r="BL201" s="2"/>
      <c r="BM201" s="2"/>
      <c r="BN201" s="2"/>
      <c r="BO201" s="2"/>
      <c r="BP201" s="2"/>
    </row>
    <row r="202" spans="1:68" x14ac:dyDescent="0.45">
      <c r="BP202" s="2"/>
    </row>
    <row r="203" spans="1:68" x14ac:dyDescent="0.45">
      <c r="BG203" s="2"/>
      <c r="BH203" s="2"/>
      <c r="BI203" s="2"/>
      <c r="BJ203" s="2"/>
      <c r="BK203" s="2"/>
      <c r="BL203" s="2"/>
      <c r="BM203" s="2"/>
      <c r="BN203" s="2"/>
      <c r="BO203" s="2"/>
    </row>
    <row r="204" spans="1:68" s="2" customFormat="1" x14ac:dyDescent="0.45">
      <c r="A204" s="308" t="s">
        <v>298</v>
      </c>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row>
    <row r="205" spans="1:68" s="2" customFormat="1" x14ac:dyDescent="0.45">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row>
    <row r="206" spans="1:68" x14ac:dyDescent="0.45">
      <c r="BG206" s="2"/>
      <c r="BH206" s="2"/>
      <c r="BI206" s="2"/>
      <c r="BJ206" s="2"/>
      <c r="BK206" s="2"/>
      <c r="BL206" s="2"/>
      <c r="BM206" s="2"/>
      <c r="BN206" s="2"/>
      <c r="BO206" s="2"/>
      <c r="BP206" s="2"/>
    </row>
    <row r="207" spans="1:68" s="2" customFormat="1" ht="17.25" customHeight="1" x14ac:dyDescent="0.45">
      <c r="A207" s="1"/>
      <c r="B207" s="1"/>
      <c r="C207" s="1"/>
      <c r="D207" s="1"/>
      <c r="E207" s="1"/>
      <c r="F207" s="1"/>
      <c r="G207" s="1"/>
      <c r="H207" s="1"/>
      <c r="I207" s="1"/>
      <c r="J207" s="333" t="s">
        <v>8</v>
      </c>
      <c r="K207" s="310"/>
      <c r="L207" s="310"/>
      <c r="M207" s="310"/>
      <c r="N207" s="310"/>
      <c r="O207" s="310"/>
      <c r="P207" s="310"/>
      <c r="Q207" s="310"/>
      <c r="R207" s="310"/>
      <c r="S207" s="310"/>
      <c r="T207" s="310"/>
      <c r="U207" s="310"/>
      <c r="V207" s="310"/>
      <c r="W207" s="310"/>
      <c r="X207" s="310"/>
      <c r="Y207" s="310"/>
      <c r="Z207" s="310"/>
      <c r="AA207" s="310"/>
      <c r="AB207" s="3" t="str">
        <f>IF(P207="","←工事監理者氏名（工事監理者が不要な場合は工事施工者氏名を選択し、当該内容）を入力してください。","")</f>
        <v>←工事監理者氏名（工事監理者が不要な場合は工事施工者氏名を選択し、当該内容）を入力してください。</v>
      </c>
    </row>
    <row r="208" spans="1:68" s="2" customFormat="1" ht="17.25" customHeight="1" x14ac:dyDescent="0.45">
      <c r="A208" s="1"/>
      <c r="B208" s="1"/>
      <c r="C208" s="1"/>
      <c r="D208" s="1"/>
      <c r="E208" s="1"/>
      <c r="F208" s="1"/>
      <c r="G208" s="1"/>
      <c r="H208" s="1"/>
      <c r="I208" s="1"/>
      <c r="J208" s="309" t="s">
        <v>7</v>
      </c>
      <c r="K208" s="309"/>
      <c r="L208" s="309"/>
      <c r="M208" s="309"/>
      <c r="N208" s="309"/>
      <c r="O208" s="309"/>
      <c r="P208" s="310"/>
      <c r="Q208" s="310"/>
      <c r="R208" s="310"/>
      <c r="S208" s="310"/>
      <c r="T208" s="310"/>
      <c r="U208" s="310"/>
      <c r="V208" s="310"/>
      <c r="W208" s="310"/>
      <c r="X208" s="310"/>
      <c r="Y208" s="310"/>
      <c r="Z208" s="310"/>
      <c r="AA208" s="310"/>
      <c r="AB208" s="3" t="str">
        <f>IF(P208="","←建築士事務所名を入力してください。","")</f>
        <v>←建築士事務所名を入力してください。</v>
      </c>
    </row>
    <row r="209" spans="1:68" s="2" customFormat="1" ht="17.25" customHeight="1" x14ac:dyDescent="0.45">
      <c r="A209" s="1"/>
      <c r="B209" s="1"/>
      <c r="C209" s="1"/>
      <c r="D209" s="1"/>
      <c r="E209" s="1"/>
      <c r="F209" s="1"/>
      <c r="G209" s="1"/>
      <c r="H209" s="1"/>
      <c r="I209" s="1"/>
      <c r="J209" s="311" t="s">
        <v>6</v>
      </c>
      <c r="K209" s="312"/>
      <c r="L209" s="312"/>
      <c r="M209" s="312"/>
      <c r="N209" s="312"/>
      <c r="O209" s="313"/>
      <c r="P209" s="302" t="s">
        <v>5</v>
      </c>
      <c r="Q209" s="303"/>
      <c r="R209" s="303"/>
      <c r="S209" s="303"/>
      <c r="T209" s="283"/>
      <c r="U209" s="283"/>
      <c r="V209" s="283"/>
      <c r="W209" s="283"/>
      <c r="X209" s="283"/>
      <c r="Y209" s="283"/>
      <c r="Z209" s="283"/>
      <c r="AA209" s="284"/>
      <c r="AB209" s="3" t="str">
        <f>IF(T209="","←建築士事務所の登録区分を選択（１級、２級、木造）してください。","")</f>
        <v>←建築士事務所の登録区分を選択（１級、２級、木造）してください。</v>
      </c>
    </row>
    <row r="210" spans="1:68" s="2" customFormat="1" ht="17.25" customHeight="1" x14ac:dyDescent="0.45">
      <c r="A210" s="1"/>
      <c r="B210" s="1"/>
      <c r="C210" s="1"/>
      <c r="D210" s="1"/>
      <c r="E210" s="1"/>
      <c r="F210" s="1"/>
      <c r="G210" s="1"/>
      <c r="H210" s="1"/>
      <c r="I210" s="1"/>
      <c r="J210" s="314"/>
      <c r="K210" s="315"/>
      <c r="L210" s="315"/>
      <c r="M210" s="315"/>
      <c r="N210" s="315"/>
      <c r="O210" s="316"/>
      <c r="P210" s="302" t="s">
        <v>4</v>
      </c>
      <c r="Q210" s="303"/>
      <c r="R210" s="303"/>
      <c r="S210" s="303"/>
      <c r="T210" s="283"/>
      <c r="U210" s="283"/>
      <c r="V210" s="283"/>
      <c r="W210" s="283"/>
      <c r="X210" s="283"/>
      <c r="Y210" s="283"/>
      <c r="Z210" s="303" t="s">
        <v>3</v>
      </c>
      <c r="AA210" s="304"/>
      <c r="AB210" s="3" t="str">
        <f>IF(T210="","←建築士事務所の登録を受けた都道府県名入力してください。","")</f>
        <v>←建築士事務所の登録を受けた都道府県名入力してください。</v>
      </c>
      <c r="BG210" s="1"/>
      <c r="BH210" s="1"/>
      <c r="BI210" s="1"/>
      <c r="BJ210" s="1"/>
      <c r="BK210" s="1"/>
      <c r="BL210" s="1"/>
      <c r="BM210" s="1"/>
      <c r="BN210" s="1"/>
      <c r="BO210" s="1"/>
    </row>
    <row r="211" spans="1:68" s="2" customFormat="1" ht="17.25" customHeight="1" x14ac:dyDescent="0.45">
      <c r="A211" s="1"/>
      <c r="B211" s="1"/>
      <c r="C211" s="1"/>
      <c r="D211" s="1"/>
      <c r="E211" s="1"/>
      <c r="F211" s="1"/>
      <c r="G211" s="1"/>
      <c r="H211" s="1"/>
      <c r="I211" s="1"/>
      <c r="J211" s="317"/>
      <c r="K211" s="318"/>
      <c r="L211" s="318"/>
      <c r="M211" s="318"/>
      <c r="N211" s="318"/>
      <c r="O211" s="319"/>
      <c r="P211" s="302" t="s">
        <v>2</v>
      </c>
      <c r="Q211" s="303"/>
      <c r="R211" s="303"/>
      <c r="S211" s="303"/>
      <c r="T211" s="322"/>
      <c r="U211" s="322"/>
      <c r="V211" s="322"/>
      <c r="W211" s="322"/>
      <c r="X211" s="322"/>
      <c r="Y211" s="322"/>
      <c r="Z211" s="322"/>
      <c r="AA211" s="323"/>
      <c r="AB211" s="3" t="str">
        <f>IF(T211="","←建築士事務所の登録番号を入力してください。","")</f>
        <v>←建築士事務所の登録番号を入力してください。</v>
      </c>
      <c r="BG211" s="1"/>
      <c r="BH211" s="1"/>
      <c r="BI211" s="1"/>
      <c r="BJ211" s="1"/>
      <c r="BK211" s="1"/>
      <c r="BL211" s="1"/>
      <c r="BM211" s="1"/>
      <c r="BN211" s="1"/>
      <c r="BO211" s="1"/>
      <c r="BP211" s="1"/>
    </row>
    <row r="212" spans="1:68" s="2" customFormat="1" x14ac:dyDescent="0.45">
      <c r="A212" s="1" t="s">
        <v>1</v>
      </c>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BG212" s="1"/>
      <c r="BH212" s="1"/>
      <c r="BI212" s="1"/>
      <c r="BJ212" s="1"/>
      <c r="BK212" s="1"/>
      <c r="BL212" s="1"/>
      <c r="BM212" s="1"/>
      <c r="BN212" s="1"/>
      <c r="BO212" s="1"/>
      <c r="BP212" s="1"/>
    </row>
    <row r="213" spans="1:68" s="2" customFormat="1" ht="26.25" customHeight="1" x14ac:dyDescent="0.45">
      <c r="A213" s="308" t="s">
        <v>0</v>
      </c>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BG213" s="1"/>
      <c r="BH213" s="1"/>
      <c r="BI213" s="1"/>
      <c r="BJ213" s="1"/>
      <c r="BK213" s="1"/>
      <c r="BL213" s="1"/>
      <c r="BM213" s="1"/>
      <c r="BN213" s="1"/>
      <c r="BO213" s="1"/>
      <c r="BP213" s="1"/>
    </row>
  </sheetData>
  <sheetProtection algorithmName="SHA-512" hashValue="ddzxLtv5W4ziyRt+CQaCrqSAjX7jyh+99FTY/Zp2MefyVi4RmFoxfFVbHT40J8Y3vb/X+ljKo5s0v6J3h0AyEg==" saltValue="iKdPMUo29dElO+tuliHsPA==" spinCount="100000" sheet="1" selectLockedCells="1"/>
  <mergeCells count="166">
    <mergeCell ref="N20:Z20"/>
    <mergeCell ref="J18:M18"/>
    <mergeCell ref="J19:M19"/>
    <mergeCell ref="J20:M20"/>
    <mergeCell ref="N19:Z19"/>
    <mergeCell ref="A23:AA23"/>
    <mergeCell ref="C27:AA28"/>
    <mergeCell ref="C29:AA29"/>
    <mergeCell ref="C31:AA32"/>
    <mergeCell ref="A8:AA8"/>
    <mergeCell ref="A9:AA9"/>
    <mergeCell ref="A11:AA12"/>
    <mergeCell ref="C14:F14"/>
    <mergeCell ref="H14:I14"/>
    <mergeCell ref="K14:L14"/>
    <mergeCell ref="O16:Z16"/>
    <mergeCell ref="N17:Z17"/>
    <mergeCell ref="N18:Z18"/>
    <mergeCell ref="M36:X36"/>
    <mergeCell ref="I37:X37"/>
    <mergeCell ref="D38:H38"/>
    <mergeCell ref="I38:N38"/>
    <mergeCell ref="O38:R38"/>
    <mergeCell ref="S38:V38"/>
    <mergeCell ref="W38:X38"/>
    <mergeCell ref="D39:H40"/>
    <mergeCell ref="I39:K40"/>
    <mergeCell ref="L39:L40"/>
    <mergeCell ref="M39:Q40"/>
    <mergeCell ref="R39:U39"/>
    <mergeCell ref="V39:W39"/>
    <mergeCell ref="R40:U40"/>
    <mergeCell ref="V40:W40"/>
    <mergeCell ref="D36:H37"/>
    <mergeCell ref="I36:L36"/>
    <mergeCell ref="D41:H41"/>
    <mergeCell ref="I41:X41"/>
    <mergeCell ref="D42:H43"/>
    <mergeCell ref="I42:M42"/>
    <mergeCell ref="N42:Q42"/>
    <mergeCell ref="S42:T42"/>
    <mergeCell ref="V42:W42"/>
    <mergeCell ref="I43:M43"/>
    <mergeCell ref="N43:Q43"/>
    <mergeCell ref="S43:T43"/>
    <mergeCell ref="V43:W43"/>
    <mergeCell ref="D44:H44"/>
    <mergeCell ref="I44:X44"/>
    <mergeCell ref="D46:H46"/>
    <mergeCell ref="I46:X46"/>
    <mergeCell ref="D47:H47"/>
    <mergeCell ref="I47:X47"/>
    <mergeCell ref="D48:H48"/>
    <mergeCell ref="I48:X48"/>
    <mergeCell ref="D51:H51"/>
    <mergeCell ref="I51:N51"/>
    <mergeCell ref="O51:S51"/>
    <mergeCell ref="T51:Y51"/>
    <mergeCell ref="D89:P89"/>
    <mergeCell ref="Q89:T89"/>
    <mergeCell ref="D52:H52"/>
    <mergeCell ref="I52:N52"/>
    <mergeCell ref="O52:S52"/>
    <mergeCell ref="T52:Y52"/>
    <mergeCell ref="D53:N53"/>
    <mergeCell ref="O53:Q53"/>
    <mergeCell ref="S53:T53"/>
    <mergeCell ref="V53:W53"/>
    <mergeCell ref="D62:O62"/>
    <mergeCell ref="P62:T62"/>
    <mergeCell ref="U62:Z62"/>
    <mergeCell ref="D63:O63"/>
    <mergeCell ref="P63:T63"/>
    <mergeCell ref="U63:Z63"/>
    <mergeCell ref="U57:Z57"/>
    <mergeCell ref="C77:AA78"/>
    <mergeCell ref="D81:H81"/>
    <mergeCell ref="I81:X81"/>
    <mergeCell ref="D64:O64"/>
    <mergeCell ref="P64:T64"/>
    <mergeCell ref="U64:Z64"/>
    <mergeCell ref="Y102:AA103"/>
    <mergeCell ref="Y104:Z104"/>
    <mergeCell ref="Q107:AA108"/>
    <mergeCell ref="C110:N111"/>
    <mergeCell ref="Q110:AA111"/>
    <mergeCell ref="C113:N113"/>
    <mergeCell ref="Q113:AA113"/>
    <mergeCell ref="C116:Z117"/>
    <mergeCell ref="Y119:AA120"/>
    <mergeCell ref="Y121:Z121"/>
    <mergeCell ref="B130:G130"/>
    <mergeCell ref="H130:N130"/>
    <mergeCell ref="O130:Z130"/>
    <mergeCell ref="B131:G132"/>
    <mergeCell ref="H131:N131"/>
    <mergeCell ref="O131:Z131"/>
    <mergeCell ref="H132:N132"/>
    <mergeCell ref="O132:Z132"/>
    <mergeCell ref="Y137:AA138"/>
    <mergeCell ref="B138:X139"/>
    <mergeCell ref="Y139:Z139"/>
    <mergeCell ref="C140:AA141"/>
    <mergeCell ref="H146:AA149"/>
    <mergeCell ref="H150:X150"/>
    <mergeCell ref="Y150:AA151"/>
    <mergeCell ref="N151:P151"/>
    <mergeCell ref="Y152:Z152"/>
    <mergeCell ref="H157:X157"/>
    <mergeCell ref="N158:P158"/>
    <mergeCell ref="R158:U158"/>
    <mergeCell ref="V158:Z158"/>
    <mergeCell ref="Y160:AA161"/>
    <mergeCell ref="Y162:Z162"/>
    <mergeCell ref="H163:AA165"/>
    <mergeCell ref="H166:O166"/>
    <mergeCell ref="P166:AA166"/>
    <mergeCell ref="H167:O167"/>
    <mergeCell ref="Y167:AA168"/>
    <mergeCell ref="H168:X168"/>
    <mergeCell ref="T211:AA211"/>
    <mergeCell ref="N169:P169"/>
    <mergeCell ref="Y169:Z169"/>
    <mergeCell ref="C170:AA172"/>
    <mergeCell ref="K175:M176"/>
    <mergeCell ref="A204:AA205"/>
    <mergeCell ref="J207:O207"/>
    <mergeCell ref="P207:AA207"/>
    <mergeCell ref="D179:S179"/>
    <mergeCell ref="T179:V179"/>
    <mergeCell ref="D180:S180"/>
    <mergeCell ref="T180:V180"/>
    <mergeCell ref="A213:AA213"/>
    <mergeCell ref="J208:O208"/>
    <mergeCell ref="P208:AA208"/>
    <mergeCell ref="J209:O211"/>
    <mergeCell ref="P209:S209"/>
    <mergeCell ref="T209:AA209"/>
    <mergeCell ref="P210:S210"/>
    <mergeCell ref="T210:Y210"/>
    <mergeCell ref="Z210:AA210"/>
    <mergeCell ref="P211:S211"/>
    <mergeCell ref="C98:AA99"/>
    <mergeCell ref="D65:O65"/>
    <mergeCell ref="P65:T65"/>
    <mergeCell ref="U65:Z65"/>
    <mergeCell ref="D66:O66"/>
    <mergeCell ref="P66:T66"/>
    <mergeCell ref="U66:Z66"/>
    <mergeCell ref="D67:O67"/>
    <mergeCell ref="P67:T67"/>
    <mergeCell ref="U67:Z67"/>
    <mergeCell ref="E90:P90"/>
    <mergeCell ref="Q90:T90"/>
    <mergeCell ref="U90:X90"/>
    <mergeCell ref="Y90:Z90"/>
    <mergeCell ref="E91:P91"/>
    <mergeCell ref="Q91:T91"/>
    <mergeCell ref="U91:X91"/>
    <mergeCell ref="Y91:Z91"/>
    <mergeCell ref="Y92:Z92"/>
    <mergeCell ref="B85:AA86"/>
    <mergeCell ref="D88:P88"/>
    <mergeCell ref="Q88:T88"/>
    <mergeCell ref="U88:X89"/>
    <mergeCell ref="Y88:AA89"/>
  </mergeCells>
  <phoneticPr fontId="2"/>
  <conditionalFormatting sqref="B27">
    <cfRule type="containsBlanks" dxfId="59" priority="74">
      <formula>LEN(TRIM(B27))=0</formula>
    </cfRule>
  </conditionalFormatting>
  <conditionalFormatting sqref="B31">
    <cfRule type="containsBlanks" dxfId="58" priority="45">
      <formula>LEN(TRIM(B31))=0</formula>
    </cfRule>
  </conditionalFormatting>
  <conditionalFormatting sqref="B45">
    <cfRule type="containsBlanks" dxfId="57" priority="44">
      <formula>LEN(TRIM(B45))=0</formula>
    </cfRule>
  </conditionalFormatting>
  <conditionalFormatting sqref="B50">
    <cfRule type="containsBlanks" dxfId="56" priority="43">
      <formula>LEN(TRIM(B50))=0</formula>
    </cfRule>
  </conditionalFormatting>
  <conditionalFormatting sqref="B55">
    <cfRule type="containsBlanks" dxfId="55" priority="42">
      <formula>LEN(TRIM(B55))=0</formula>
    </cfRule>
  </conditionalFormatting>
  <conditionalFormatting sqref="B57">
    <cfRule type="containsBlanks" dxfId="54" priority="7">
      <formula>LEN(TRIM(B57))=0</formula>
    </cfRule>
  </conditionalFormatting>
  <conditionalFormatting sqref="B69">
    <cfRule type="containsBlanks" dxfId="53" priority="18">
      <formula>LEN(TRIM(B69))=0</formula>
    </cfRule>
  </conditionalFormatting>
  <conditionalFormatting sqref="B71">
    <cfRule type="containsBlanks" dxfId="52" priority="41">
      <formula>LEN(TRIM(B71))=0</formula>
    </cfRule>
  </conditionalFormatting>
  <conditionalFormatting sqref="B73">
    <cfRule type="containsBlanks" dxfId="51" priority="20">
      <formula>LEN(TRIM(B73))=0</formula>
    </cfRule>
  </conditionalFormatting>
  <conditionalFormatting sqref="B77">
    <cfRule type="containsBlanks" dxfId="50" priority="40">
      <formula>LEN(TRIM(B77))=0</formula>
    </cfRule>
  </conditionalFormatting>
  <conditionalFormatting sqref="B80">
    <cfRule type="containsBlanks" dxfId="49" priority="39">
      <formula>LEN(TRIM(B80))=0</formula>
    </cfRule>
  </conditionalFormatting>
  <conditionalFormatting sqref="B84">
    <cfRule type="containsBlanks" dxfId="48" priority="38">
      <formula>LEN(TRIM(B84))=0</formula>
    </cfRule>
  </conditionalFormatting>
  <conditionalFormatting sqref="B106">
    <cfRule type="containsBlanks" dxfId="47" priority="37">
      <formula>LEN(TRIM(B106))=0</formula>
    </cfRule>
  </conditionalFormatting>
  <conditionalFormatting sqref="B122">
    <cfRule type="containsBlanks" dxfId="46" priority="32">
      <formula>LEN(TRIM(B122))=0</formula>
    </cfRule>
  </conditionalFormatting>
  <conditionalFormatting sqref="B125">
    <cfRule type="containsBlanks" dxfId="45" priority="31">
      <formula>LEN(TRIM(B125))=0</formula>
    </cfRule>
  </conditionalFormatting>
  <conditionalFormatting sqref="B127">
    <cfRule type="containsBlanks" dxfId="44" priority="30">
      <formula>LEN(TRIM(B127))=0</formula>
    </cfRule>
  </conditionalFormatting>
  <conditionalFormatting sqref="B143">
    <cfRule type="containsBlanks" dxfId="43" priority="29">
      <formula>LEN(TRIM(B143))=0</formula>
    </cfRule>
  </conditionalFormatting>
  <conditionalFormatting sqref="B146">
    <cfRule type="containsBlanks" dxfId="42" priority="28">
      <formula>LEN(TRIM(B146))=0</formula>
    </cfRule>
  </conditionalFormatting>
  <conditionalFormatting sqref="B154">
    <cfRule type="containsBlanks" dxfId="41" priority="26">
      <formula>LEN(TRIM(B154))=0</formula>
    </cfRule>
  </conditionalFormatting>
  <conditionalFormatting sqref="B163">
    <cfRule type="containsBlanks" dxfId="40" priority="27">
      <formula>LEN(TRIM(B163))=0</formula>
    </cfRule>
  </conditionalFormatting>
  <conditionalFormatting sqref="C14:F14">
    <cfRule type="containsBlanks" dxfId="39" priority="61">
      <formula>LEN(TRIM(C14))=0</formula>
    </cfRule>
  </conditionalFormatting>
  <conditionalFormatting sqref="D63:Z67">
    <cfRule type="cellIs" dxfId="38" priority="10" operator="equal">
      <formula>""</formula>
    </cfRule>
  </conditionalFormatting>
  <conditionalFormatting sqref="H14">
    <cfRule type="containsBlanks" dxfId="37" priority="63">
      <formula>LEN(TRIM(H14))=0</formula>
    </cfRule>
  </conditionalFormatting>
  <conditionalFormatting sqref="I51:N52">
    <cfRule type="containsBlanks" dxfId="36" priority="25">
      <formula>LEN(TRIM(I51))=0</formula>
    </cfRule>
  </conditionalFormatting>
  <conditionalFormatting sqref="I44:X44">
    <cfRule type="expression" dxfId="35" priority="51">
      <formula>AND($I$41="その他",$I$44="")</formula>
    </cfRule>
  </conditionalFormatting>
  <conditionalFormatting sqref="I61:X70">
    <cfRule type="expression" dxfId="34" priority="1">
      <formula>AND($I$41="その他",#REF!="")</formula>
    </cfRule>
  </conditionalFormatting>
  <conditionalFormatting sqref="I72:X72">
    <cfRule type="expression" dxfId="33" priority="16">
      <formula>AND($I$41="その他",#REF!="")</formula>
    </cfRule>
  </conditionalFormatting>
  <conditionalFormatting sqref="I81:X81">
    <cfRule type="containsBlanks" dxfId="32" priority="47">
      <formula>LEN(TRIM(I81))=0</formula>
    </cfRule>
  </conditionalFormatting>
  <conditionalFormatting sqref="K14">
    <cfRule type="containsBlanks" dxfId="31" priority="62">
      <formula>LEN(TRIM(K14))=0</formula>
    </cfRule>
  </conditionalFormatting>
  <conditionalFormatting sqref="N151:P151">
    <cfRule type="containsBlanks" dxfId="30" priority="75">
      <formula>LEN(TRIM(N151))=0</formula>
    </cfRule>
  </conditionalFormatting>
  <conditionalFormatting sqref="N158:P158">
    <cfRule type="containsBlanks" dxfId="29" priority="76">
      <formula>LEN(TRIM(N158))=0</formula>
    </cfRule>
  </conditionalFormatting>
  <conditionalFormatting sqref="N169:P169">
    <cfRule type="containsBlanks" dxfId="28" priority="77">
      <formula>LEN(TRIM(N169))=0</formula>
    </cfRule>
  </conditionalFormatting>
  <conditionalFormatting sqref="N42:Q43">
    <cfRule type="containsBlanks" dxfId="27" priority="56">
      <formula>LEN(TRIM(N42))=0</formula>
    </cfRule>
  </conditionalFormatting>
  <conditionalFormatting sqref="O53">
    <cfRule type="containsBlanks" dxfId="26" priority="23">
      <formula>LEN(TRIM(O53))=0</formula>
    </cfRule>
  </conditionalFormatting>
  <conditionalFormatting sqref="O16:Z16 N17:Z18 N19 N20:Z20 M36 I37:I39 I41:X41 I46:X48">
    <cfRule type="containsBlanks" dxfId="25" priority="71">
      <formula>LEN(TRIM(I16))=0</formula>
    </cfRule>
  </conditionalFormatting>
  <conditionalFormatting sqref="O130:Z132">
    <cfRule type="containsBlanks" dxfId="24" priority="2">
      <formula>LEN(TRIM(O130))=0</formula>
    </cfRule>
  </conditionalFormatting>
  <conditionalFormatting sqref="P62:P67">
    <cfRule type="expression" dxfId="23" priority="11">
      <formula>AND($I$41="その他",#REF!="")</formula>
    </cfRule>
  </conditionalFormatting>
  <conditionalFormatting sqref="P106">
    <cfRule type="containsBlanks" dxfId="22" priority="36">
      <formula>LEN(TRIM(P106))=0</formula>
    </cfRule>
  </conditionalFormatting>
  <conditionalFormatting sqref="P207:AA208">
    <cfRule type="containsBlanks" dxfId="21" priority="54">
      <formula>LEN(TRIM(P207))=0</formula>
    </cfRule>
  </conditionalFormatting>
  <conditionalFormatting sqref="Q89:Q91">
    <cfRule type="containsBlanks" dxfId="20" priority="46">
      <formula>LEN(TRIM(Q89))=0</formula>
    </cfRule>
  </conditionalFormatting>
  <conditionalFormatting sqref="R158:U158">
    <cfRule type="containsBlanks" dxfId="19" priority="50">
      <formula>LEN(TRIM(R158))=0</formula>
    </cfRule>
  </conditionalFormatting>
  <conditionalFormatting sqref="S38">
    <cfRule type="containsBlanks" dxfId="18" priority="64">
      <formula>LEN(TRIM(S38))=0</formula>
    </cfRule>
  </conditionalFormatting>
  <conditionalFormatting sqref="S42:S43 V42:V43">
    <cfRule type="containsBlanks" dxfId="17" priority="57">
      <formula>LEN(TRIM(S42))=0</formula>
    </cfRule>
  </conditionalFormatting>
  <conditionalFormatting sqref="S53 V53">
    <cfRule type="containsBlanks" dxfId="16" priority="22">
      <formula>LEN(TRIM(S53))=0</formula>
    </cfRule>
  </conditionalFormatting>
  <conditionalFormatting sqref="T51:Y52">
    <cfRule type="containsBlanks" dxfId="15" priority="24">
      <formula>LEN(TRIM(T51))=0</formula>
    </cfRule>
  </conditionalFormatting>
  <conditionalFormatting sqref="T209:AA209 T210 Z210 T211:AA211">
    <cfRule type="containsBlanks" dxfId="14" priority="53">
      <formula>LEN(TRIM(T209))=0</formula>
    </cfRule>
  </conditionalFormatting>
  <conditionalFormatting sqref="U62:U67">
    <cfRule type="expression" dxfId="13" priority="12">
      <formula>AND($I$41="その他",#REF!="")</formula>
    </cfRule>
  </conditionalFormatting>
  <conditionalFormatting sqref="U88:X91">
    <cfRule type="expression" dxfId="12" priority="65">
      <formula>$I$38="併用住宅"</formula>
    </cfRule>
  </conditionalFormatting>
  <conditionalFormatting sqref="U90:X90">
    <cfRule type="expression" dxfId="11" priority="67">
      <formula>AND($I$38="併用住宅",$U$90="")</formula>
    </cfRule>
  </conditionalFormatting>
  <conditionalFormatting sqref="U91:X91">
    <cfRule type="expression" dxfId="10" priority="73">
      <formula>AND($I$38="併用住宅",#REF!="")</formula>
    </cfRule>
  </conditionalFormatting>
  <conditionalFormatting sqref="U57:Z57">
    <cfRule type="cellIs" dxfId="9" priority="6" operator="equal">
      <formula>""</formula>
    </cfRule>
  </conditionalFormatting>
  <conditionalFormatting sqref="V39:W39">
    <cfRule type="expression" dxfId="8" priority="70">
      <formula>AND($I$38="併用住宅",$V$39="")</formula>
    </cfRule>
  </conditionalFormatting>
  <conditionalFormatting sqref="V40:W40">
    <cfRule type="expression" dxfId="7" priority="69">
      <formula>AND($I$38="併用住宅",$V$40="")</formula>
    </cfRule>
  </conditionalFormatting>
  <conditionalFormatting sqref="V158:Z158">
    <cfRule type="expression" dxfId="6" priority="48">
      <formula>AND($R$158="その他のこて塗り",$V$158="")</formula>
    </cfRule>
    <cfRule type="expression" dxfId="5" priority="49">
      <formula>"$R$158=""その他のこて塗り"""</formula>
    </cfRule>
  </conditionalFormatting>
  <dataValidations count="17">
    <dataValidation type="list" allowBlank="1" showInputMessage="1" showErrorMessage="1" sqref="T52:Y52 I52:N52" xr:uid="{00000000-0002-0000-0000-000000000000}">
      <formula1>"有,無,"</formula1>
    </dataValidation>
    <dataValidation type="list" allowBlank="1" showInputMessage="1" showErrorMessage="1" sqref="I41:X41"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9:T89"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90:T90" xr:uid="{00000000-0002-0000-0000-000003000000}">
      <formula1>0.3</formula1>
      <formula2>Q89</formula2>
    </dataValidation>
    <dataValidation type="list" allowBlank="1" showInputMessage="1" showErrorMessage="1" sqref="M36:X36"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4:I14 S42:T43 S53:T53" xr:uid="{00000000-0002-0000-0000-000005000000}">
      <formula1>"1,2,3,4,5,6,7,8,9,10,11,12,"</formula1>
    </dataValidation>
    <dataValidation type="list" allowBlank="1" showInputMessage="1" showErrorMessage="1" sqref="K14:L14" xr:uid="{00000000-0002-0000-0000-000006000000}">
      <formula1>"1,2,3,4,5,6,7,8,9,10,11,12,13,14,15,16,17,18,19,20,21,22,23,24,25,26,27,28,29,30,31, "</formula1>
    </dataValidation>
    <dataValidation type="list" allowBlank="1" showInputMessage="1" showErrorMessage="1" sqref="C14:F14 N42:Q43 O53" xr:uid="{00000000-0002-0000-0000-000007000000}">
      <formula1>"2,3,4,5,6,7,8,9,10,"</formula1>
    </dataValidation>
    <dataValidation type="list" allowBlank="1" showInputMessage="1" showErrorMessage="1" sqref="I51:N51 T51:Y51" xr:uid="{00000000-0002-0000-0000-000008000000}">
      <formula1>"要,不要,"</formula1>
    </dataValidation>
    <dataValidation type="list" allowBlank="1" showInputMessage="1" showErrorMessage="1" sqref="V42:W43 V53:W53" xr:uid="{00000000-0002-0000-0000-000009000000}">
      <formula1>"1,2,3,4,5,6,7,8,9,10,11,12,13,14,15,16,17,18,19,20,21,22,23,24,25,26,27,28,29,30,31,"</formula1>
    </dataValidation>
    <dataValidation type="list" allowBlank="1" showInputMessage="1" showErrorMessage="1" sqref="I38:N38" xr:uid="{00000000-0002-0000-0000-00000A000000}">
      <formula1>"増築,改築,修繕,模様替"</formula1>
    </dataValidation>
    <dataValidation type="list" allowBlank="1" showInputMessage="1" showErrorMessage="1" sqref="B27 B127 B31 B45 B50 B69 B71 B80 B84 B106 P106 B122 B125 B163 B143 B146 B154 B77 B73 B55 B57" xr:uid="{00000000-0002-0000-0000-00000B000000}">
      <formula1>"✔,"</formula1>
    </dataValidation>
    <dataValidation type="list" allowBlank="1" showInputMessage="1" showErrorMessage="1" sqref="T209:AA209" xr:uid="{00000000-0002-0000-0000-00000C000000}">
      <formula1>"一級建築士事務所,二級建築士事務所,木造建築士事務所"</formula1>
    </dataValidation>
    <dataValidation type="list" allowBlank="1" showInputMessage="1" showErrorMessage="1" sqref="R158:U158" xr:uid="{00000000-0002-0000-0000-00000D000000}">
      <formula1>"モルタル塗,漆喰塗,土壁塗,そとん壁,じゅらく塗,珪藻土塗,その他のこて塗り"</formula1>
    </dataValidation>
    <dataValidation type="list" allowBlank="1" showInputMessage="1" showErrorMessage="1" sqref="J207:O207" xr:uid="{00000000-0002-0000-0000-00000E000000}">
      <formula1>"工事監理者氏名,工事施工者氏名"</formula1>
    </dataValidation>
    <dataValidation type="whole" allowBlank="1" showInputMessage="1" showErrorMessage="1" error="1以上が補助対象です。整数値以外入力不可です。" sqref="Q91:T91" xr:uid="{00000000-0002-0000-0000-00000F000000}">
      <formula1>1</formula1>
      <formula2>10000</formula2>
    </dataValidation>
    <dataValidation type="list" allowBlank="1" showInputMessage="1" showErrorMessage="1" sqref="U57:Z57" xr:uid="{51425D08-7BF2-4E9A-A344-A4AFA3EF608A}">
      <formula1>"Re NE-ST,ゾーン改修,国省エネ基準改修,その他"</formula1>
    </dataValidation>
  </dataValidations>
  <pageMargins left="0.70866141732283472" right="0.70866141732283472" top="0.35433070866141736" bottom="0.35433070866141736" header="0.31496062992125984" footer="0.31496062992125984"/>
  <pageSetup paperSize="9" scale="90" orientation="portrait" horizontalDpi="1200" verticalDpi="1200" r:id="rId1"/>
  <rowBreaks count="3" manualBreakCount="3">
    <brk id="75" max="27" man="1"/>
    <brk id="136" max="26" man="1"/>
    <brk id="174" max="16383" man="1"/>
  </rowBreaks>
  <colBreaks count="1" manualBreakCount="1">
    <brk id="27" min="5" max="20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0228-B7F1-45BC-8CA1-A2ACC531544B}">
  <dimension ref="A1:Y67"/>
  <sheetViews>
    <sheetView view="pageBreakPreview" topLeftCell="E1" zoomScaleNormal="100" zoomScaleSheetLayoutView="100" workbookViewId="0">
      <selection activeCell="Z2" sqref="Z2"/>
    </sheetView>
  </sheetViews>
  <sheetFormatPr defaultColWidth="9" defaultRowHeight="12" x14ac:dyDescent="0.45"/>
  <cols>
    <col min="1" max="1" width="3.59765625" style="258" customWidth="1"/>
    <col min="2" max="2" width="9.69921875" style="258" customWidth="1"/>
    <col min="3" max="3" width="15.3984375" style="258" customWidth="1"/>
    <col min="4" max="4" width="12.69921875" style="258" customWidth="1"/>
    <col min="5" max="5" width="3.3984375" style="258" bestFit="1" customWidth="1"/>
    <col min="6" max="6" width="11.19921875" style="258" customWidth="1"/>
    <col min="7" max="7" width="15" style="258" bestFit="1" customWidth="1"/>
    <col min="8" max="8" width="10.59765625" style="258" bestFit="1" customWidth="1"/>
    <col min="9" max="9" width="3.3984375" style="258" bestFit="1" customWidth="1"/>
    <col min="10" max="11" width="13" style="258" bestFit="1" customWidth="1"/>
    <col min="12" max="16" width="9" style="258"/>
    <col min="17" max="17" width="12.3984375" style="258" bestFit="1" customWidth="1"/>
    <col min="18" max="16384" width="9" style="258"/>
  </cols>
  <sheetData>
    <row r="1" spans="1:25" x14ac:dyDescent="0.45">
      <c r="A1" s="265" t="s">
        <v>324</v>
      </c>
      <c r="B1" s="256"/>
      <c r="C1" s="256"/>
      <c r="D1" s="256"/>
      <c r="E1" s="256"/>
      <c r="F1" s="256"/>
      <c r="G1" s="256"/>
      <c r="H1" s="256"/>
      <c r="I1" s="256"/>
      <c r="J1" s="256"/>
      <c r="K1" s="257" t="s">
        <v>414</v>
      </c>
      <c r="L1" s="256"/>
      <c r="M1" s="256"/>
      <c r="N1" s="256"/>
      <c r="O1" s="256"/>
      <c r="P1" s="256"/>
      <c r="Q1" s="256"/>
      <c r="R1" s="256"/>
      <c r="S1" s="256"/>
      <c r="T1" s="256"/>
      <c r="U1" s="256"/>
      <c r="V1" s="256"/>
      <c r="W1" s="256"/>
      <c r="X1" s="256"/>
      <c r="Y1" s="256"/>
    </row>
    <row r="2" spans="1:25" x14ac:dyDescent="0.45">
      <c r="A2" s="256"/>
      <c r="B2" s="256"/>
      <c r="C2" s="256"/>
      <c r="D2" s="256"/>
      <c r="E2" s="256"/>
      <c r="F2" s="256"/>
      <c r="G2" s="256"/>
      <c r="H2" s="256"/>
      <c r="I2" s="256"/>
      <c r="J2" s="256"/>
      <c r="K2" s="256"/>
      <c r="L2" s="256"/>
      <c r="M2" s="256"/>
      <c r="N2" s="256"/>
      <c r="O2" s="256"/>
      <c r="P2" s="256"/>
      <c r="Q2" s="256"/>
      <c r="R2" s="256"/>
      <c r="S2" s="256"/>
      <c r="T2" s="256"/>
      <c r="U2" s="256"/>
      <c r="V2" s="256"/>
      <c r="W2" s="256"/>
      <c r="X2" s="256"/>
      <c r="Y2" s="256"/>
    </row>
    <row r="3" spans="1:25" ht="18.75" customHeight="1" x14ac:dyDescent="0.45">
      <c r="A3" s="401" t="s">
        <v>411</v>
      </c>
      <c r="B3" s="401"/>
      <c r="C3" s="401"/>
      <c r="D3" s="401"/>
      <c r="E3" s="401"/>
      <c r="F3" s="401"/>
      <c r="G3" s="401"/>
      <c r="H3" s="401"/>
      <c r="I3" s="401"/>
      <c r="J3" s="401"/>
      <c r="K3" s="401"/>
      <c r="L3" s="256"/>
      <c r="M3" s="256"/>
      <c r="N3" s="256"/>
      <c r="O3" s="256"/>
      <c r="P3" s="256"/>
      <c r="Q3" s="256"/>
      <c r="R3" s="256"/>
      <c r="S3" s="256"/>
      <c r="T3" s="256"/>
      <c r="U3" s="256"/>
      <c r="V3" s="256"/>
      <c r="W3" s="256"/>
      <c r="X3" s="256"/>
      <c r="Y3" s="256"/>
    </row>
    <row r="4" spans="1:25" x14ac:dyDescent="0.45">
      <c r="A4" s="256"/>
      <c r="B4" s="256"/>
      <c r="C4" s="256"/>
      <c r="D4" s="256"/>
      <c r="E4" s="256"/>
      <c r="F4" s="256"/>
      <c r="G4" s="256"/>
      <c r="H4" s="256"/>
      <c r="I4" s="256"/>
      <c r="J4" s="256"/>
      <c r="K4" s="256"/>
      <c r="L4" s="256"/>
      <c r="M4" s="256"/>
      <c r="N4" s="256"/>
      <c r="O4" s="256"/>
      <c r="P4" s="256"/>
      <c r="Q4" s="256"/>
      <c r="R4" s="256"/>
      <c r="S4" s="256"/>
      <c r="T4" s="256"/>
      <c r="U4" s="256"/>
      <c r="V4" s="256"/>
      <c r="W4" s="256"/>
      <c r="X4" s="256"/>
      <c r="Y4" s="256"/>
    </row>
    <row r="5" spans="1:25" x14ac:dyDescent="0.45">
      <c r="A5" s="256"/>
      <c r="B5" s="256" t="s">
        <v>325</v>
      </c>
      <c r="C5" s="259" t="s">
        <v>382</v>
      </c>
      <c r="D5" s="256"/>
      <c r="E5" s="256"/>
      <c r="F5" s="256"/>
      <c r="G5" s="256"/>
      <c r="H5" s="256"/>
      <c r="I5" s="256"/>
      <c r="J5" s="256"/>
      <c r="K5" s="256"/>
      <c r="L5" s="256"/>
      <c r="M5" s="256"/>
      <c r="N5" s="256"/>
      <c r="O5" s="256"/>
      <c r="P5" s="256"/>
      <c r="Q5" s="256" t="s">
        <v>326</v>
      </c>
      <c r="R5" s="256" t="s">
        <v>327</v>
      </c>
      <c r="S5" s="256"/>
      <c r="T5" s="256"/>
      <c r="U5" s="256"/>
      <c r="V5" s="256"/>
      <c r="W5" s="256"/>
      <c r="X5" s="256"/>
      <c r="Y5" s="256"/>
    </row>
    <row r="6" spans="1:25" x14ac:dyDescent="0.45">
      <c r="A6" s="256"/>
      <c r="B6" s="256" t="s">
        <v>328</v>
      </c>
      <c r="C6" s="259" t="str">
        <f>IF('【様式第２号の２】事業計画書兼チェックシート（改修）'!U57="","",'【様式第２号の２】事業計画書兼チェックシート（改修）'!U57)</f>
        <v/>
      </c>
      <c r="D6" s="256"/>
      <c r="E6" s="256"/>
      <c r="F6" s="256"/>
      <c r="G6" s="256"/>
      <c r="H6" s="256" t="s">
        <v>329</v>
      </c>
      <c r="I6" s="402" t="str">
        <f>IF('【様式第２号の２】事業計画書兼チェックシート（改修）'!N18="","",'【様式第２号の２】事業計画書兼チェックシート（改修）'!N18)</f>
        <v/>
      </c>
      <c r="J6" s="402"/>
      <c r="K6" s="402"/>
      <c r="L6" s="256"/>
      <c r="M6" s="256"/>
      <c r="N6" s="256"/>
      <c r="O6" s="256"/>
      <c r="P6" s="256"/>
      <c r="Q6" s="256" t="s">
        <v>330</v>
      </c>
      <c r="R6" s="256" t="s">
        <v>331</v>
      </c>
      <c r="S6" s="256"/>
      <c r="T6" s="256"/>
      <c r="U6" s="256"/>
      <c r="V6" s="256"/>
      <c r="W6" s="256"/>
      <c r="X6" s="256"/>
      <c r="Y6" s="256"/>
    </row>
    <row r="7" spans="1:25" x14ac:dyDescent="0.45">
      <c r="A7" s="256"/>
      <c r="B7" s="256"/>
      <c r="C7" s="256"/>
      <c r="D7" s="256"/>
      <c r="E7" s="256"/>
      <c r="F7" s="256"/>
      <c r="G7" s="256"/>
      <c r="H7" s="256"/>
      <c r="I7" s="256"/>
      <c r="J7" s="256"/>
      <c r="K7" s="256"/>
      <c r="L7" s="256"/>
      <c r="M7" s="256"/>
      <c r="N7" s="256"/>
      <c r="O7" s="256"/>
      <c r="P7" s="256"/>
      <c r="Q7" s="256"/>
      <c r="R7" s="256" t="s">
        <v>332</v>
      </c>
      <c r="S7" s="256"/>
      <c r="T7" s="256"/>
      <c r="U7" s="256"/>
      <c r="V7" s="256"/>
      <c r="W7" s="256"/>
      <c r="X7" s="256"/>
      <c r="Y7" s="256"/>
    </row>
    <row r="8" spans="1:25" x14ac:dyDescent="0.45">
      <c r="A8" s="256"/>
      <c r="B8" s="256" t="s">
        <v>333</v>
      </c>
      <c r="C8" s="256"/>
      <c r="D8" s="256"/>
      <c r="E8" s="256"/>
      <c r="F8" s="256"/>
      <c r="G8" s="256"/>
      <c r="H8" s="256"/>
      <c r="I8" s="256"/>
      <c r="J8" s="256"/>
      <c r="K8" s="256"/>
      <c r="L8" s="256"/>
      <c r="M8" s="256"/>
      <c r="N8" s="256"/>
      <c r="O8" s="256"/>
      <c r="P8" s="256"/>
      <c r="Q8" s="256"/>
      <c r="R8" s="256"/>
      <c r="S8" s="256"/>
      <c r="T8" s="256"/>
      <c r="U8" s="256"/>
      <c r="V8" s="256"/>
      <c r="W8" s="256"/>
      <c r="X8" s="256"/>
      <c r="Y8" s="256"/>
    </row>
    <row r="9" spans="1:25" x14ac:dyDescent="0.45">
      <c r="A9" s="256"/>
      <c r="B9" s="256" t="s">
        <v>334</v>
      </c>
      <c r="C9" s="256"/>
      <c r="D9" s="256"/>
      <c r="E9" s="256"/>
      <c r="F9" s="256"/>
      <c r="G9" s="256"/>
      <c r="H9" s="256"/>
      <c r="I9" s="256"/>
      <c r="J9" s="256"/>
      <c r="K9" s="256"/>
      <c r="L9" s="256"/>
      <c r="M9" s="256"/>
      <c r="N9" s="256"/>
      <c r="O9" s="256"/>
      <c r="P9" s="256"/>
      <c r="Q9" s="256"/>
      <c r="R9" s="256"/>
      <c r="S9" s="256"/>
      <c r="T9" s="256"/>
      <c r="U9" s="256"/>
      <c r="V9" s="256"/>
      <c r="W9" s="256"/>
      <c r="X9" s="256"/>
      <c r="Y9" s="256"/>
    </row>
    <row r="10" spans="1:25" ht="24" customHeight="1" x14ac:dyDescent="0.45">
      <c r="A10" s="256"/>
      <c r="B10" s="260" t="s">
        <v>335</v>
      </c>
      <c r="C10" s="260" t="s">
        <v>336</v>
      </c>
      <c r="D10" s="402" t="s">
        <v>337</v>
      </c>
      <c r="E10" s="402"/>
      <c r="F10" s="260" t="s">
        <v>338</v>
      </c>
      <c r="G10" s="260" t="s">
        <v>339</v>
      </c>
      <c r="H10" s="260" t="s">
        <v>340</v>
      </c>
      <c r="I10" s="260" t="s">
        <v>341</v>
      </c>
      <c r="J10" s="260" t="s">
        <v>342</v>
      </c>
      <c r="K10" s="260" t="s">
        <v>343</v>
      </c>
      <c r="L10" s="256"/>
      <c r="M10" s="256"/>
      <c r="N10" s="256"/>
      <c r="O10" s="256"/>
      <c r="P10" s="256"/>
      <c r="Q10" s="256"/>
      <c r="R10" s="256"/>
      <c r="S10" s="256"/>
      <c r="T10" s="256"/>
      <c r="U10" s="256"/>
      <c r="V10" s="256"/>
      <c r="W10" s="256"/>
      <c r="X10" s="256"/>
      <c r="Y10" s="256"/>
    </row>
    <row r="11" spans="1:25" x14ac:dyDescent="0.45">
      <c r="A11" s="256"/>
      <c r="B11" s="402" t="s">
        <v>344</v>
      </c>
      <c r="C11" s="261"/>
      <c r="D11" s="403"/>
      <c r="E11" s="403"/>
      <c r="F11" s="261"/>
      <c r="G11" s="262" t="e">
        <f>F11/1000/D11</f>
        <v>#DIV/0!</v>
      </c>
      <c r="H11" s="261"/>
      <c r="I11" s="260" t="s">
        <v>341</v>
      </c>
      <c r="J11" s="263" t="b">
        <f>IF(C11=$Q$12,IF(G11&lt;1,"NG",IF(G11&lt;2,3000,IF(G11&lt;3,4000,IF(G11&lt;4,5000,IF(G11&lt;5,7000,8000))))),IF(C11=$Q$13,IF(G11&lt;1,"NG",IF(G11&lt;3,2000,IF(G11&lt;4,3000,IF(G11&lt;5,4000,5000)))),IF(C11=$Q$14,IF(G11&lt;1,"NG",IF(G11&lt;2,1000,IF(G11&lt;3,2000,IF(G11&lt;4,3000,IF(G11&lt;5,4000,5000))))))))</f>
        <v>0</v>
      </c>
      <c r="K11" s="264">
        <f>H11*J11</f>
        <v>0</v>
      </c>
      <c r="L11" s="256"/>
      <c r="M11" s="256"/>
      <c r="N11" s="256"/>
      <c r="O11" s="256"/>
      <c r="P11" s="256"/>
      <c r="Q11" s="256"/>
      <c r="R11" s="256" t="s">
        <v>345</v>
      </c>
      <c r="S11" s="256" t="s">
        <v>346</v>
      </c>
      <c r="T11" s="256" t="s">
        <v>347</v>
      </c>
      <c r="U11" s="256" t="s">
        <v>348</v>
      </c>
      <c r="V11" s="256" t="s">
        <v>349</v>
      </c>
      <c r="W11" s="256"/>
      <c r="X11" s="256"/>
      <c r="Y11" s="256"/>
    </row>
    <row r="12" spans="1:25" x14ac:dyDescent="0.45">
      <c r="A12" s="256"/>
      <c r="B12" s="402"/>
      <c r="C12" s="261"/>
      <c r="D12" s="403"/>
      <c r="E12" s="403"/>
      <c r="F12" s="261"/>
      <c r="G12" s="262" t="e">
        <f t="shared" ref="G12:G19" si="0">F12/1000/D12</f>
        <v>#DIV/0!</v>
      </c>
      <c r="H12" s="261"/>
      <c r="I12" s="260" t="s">
        <v>341</v>
      </c>
      <c r="J12" s="263" t="b">
        <f t="shared" ref="J12:J19" si="1">IF(C12=$Q$12,IF(G12&lt;1,"NG",IF(G12&lt;2,3000,IF(G12&lt;3,4000,IF(G12&lt;4,5000,IF(G12&lt;5,7000,8000))))),IF(C12=$Q$13,IF(G12&lt;1,"NG",IF(G12&lt;3,2000,IF(G12&lt;4,3000,IF(G12&lt;5,4000,5000)))),IF(C12=$Q$14,IF(G12&lt;1,"NG",IF(G12&lt;2,1000,IF(G12&lt;3,2000,IF(G12&lt;4,3000,IF(G12&lt;5,4000,5000))))))))</f>
        <v>0</v>
      </c>
      <c r="K12" s="264">
        <f t="shared" ref="K12:K19" si="2">H12*J12</f>
        <v>0</v>
      </c>
      <c r="L12" s="256"/>
      <c r="M12" s="256"/>
      <c r="N12" s="256"/>
      <c r="O12" s="256"/>
      <c r="P12" s="256"/>
      <c r="Q12" s="256" t="s">
        <v>350</v>
      </c>
      <c r="R12" s="256">
        <v>3000</v>
      </c>
      <c r="S12" s="256">
        <v>4000</v>
      </c>
      <c r="T12" s="256">
        <v>5000</v>
      </c>
      <c r="U12" s="256">
        <v>7000</v>
      </c>
      <c r="V12" s="256">
        <v>8000</v>
      </c>
      <c r="W12" s="256"/>
      <c r="X12" s="256"/>
      <c r="Y12" s="256"/>
    </row>
    <row r="13" spans="1:25" x14ac:dyDescent="0.45">
      <c r="A13" s="256"/>
      <c r="B13" s="402"/>
      <c r="C13" s="261"/>
      <c r="D13" s="403"/>
      <c r="E13" s="403"/>
      <c r="F13" s="261"/>
      <c r="G13" s="262" t="e">
        <f t="shared" si="0"/>
        <v>#DIV/0!</v>
      </c>
      <c r="H13" s="261"/>
      <c r="I13" s="260" t="s">
        <v>341</v>
      </c>
      <c r="J13" s="263" t="b">
        <f t="shared" si="1"/>
        <v>0</v>
      </c>
      <c r="K13" s="264">
        <f t="shared" si="2"/>
        <v>0</v>
      </c>
      <c r="L13" s="256"/>
      <c r="M13" s="256"/>
      <c r="N13" s="256"/>
      <c r="O13" s="256"/>
      <c r="P13" s="256"/>
      <c r="Q13" s="256" t="s">
        <v>351</v>
      </c>
      <c r="R13" s="256">
        <v>2000</v>
      </c>
      <c r="S13" s="256">
        <v>2000</v>
      </c>
      <c r="T13" s="256">
        <v>3000</v>
      </c>
      <c r="U13" s="256">
        <v>4000</v>
      </c>
      <c r="V13" s="256">
        <v>5000</v>
      </c>
      <c r="W13" s="256"/>
      <c r="X13" s="256"/>
      <c r="Y13" s="256"/>
    </row>
    <row r="14" spans="1:25" x14ac:dyDescent="0.45">
      <c r="A14" s="256"/>
      <c r="B14" s="402" t="s">
        <v>352</v>
      </c>
      <c r="C14" s="261"/>
      <c r="D14" s="403"/>
      <c r="E14" s="403"/>
      <c r="F14" s="261"/>
      <c r="G14" s="262" t="e">
        <f t="shared" si="0"/>
        <v>#DIV/0!</v>
      </c>
      <c r="H14" s="261"/>
      <c r="I14" s="260" t="s">
        <v>341</v>
      </c>
      <c r="J14" s="263" t="b">
        <f t="shared" si="1"/>
        <v>0</v>
      </c>
      <c r="K14" s="264">
        <f t="shared" si="2"/>
        <v>0</v>
      </c>
      <c r="L14" s="256"/>
      <c r="M14" s="256"/>
      <c r="N14" s="256"/>
      <c r="O14" s="256"/>
      <c r="P14" s="256"/>
      <c r="Q14" s="256" t="s">
        <v>353</v>
      </c>
      <c r="R14" s="256">
        <v>1000</v>
      </c>
      <c r="S14" s="256">
        <v>2000</v>
      </c>
      <c r="T14" s="256">
        <v>3000</v>
      </c>
      <c r="U14" s="256">
        <v>4000</v>
      </c>
      <c r="V14" s="256">
        <v>5000</v>
      </c>
      <c r="W14" s="256"/>
      <c r="X14" s="256"/>
      <c r="Y14" s="256"/>
    </row>
    <row r="15" spans="1:25" x14ac:dyDescent="0.45">
      <c r="A15" s="256"/>
      <c r="B15" s="402"/>
      <c r="C15" s="261"/>
      <c r="D15" s="403"/>
      <c r="E15" s="403"/>
      <c r="F15" s="261"/>
      <c r="G15" s="262" t="e">
        <f t="shared" si="0"/>
        <v>#DIV/0!</v>
      </c>
      <c r="H15" s="261"/>
      <c r="I15" s="260" t="s">
        <v>341</v>
      </c>
      <c r="J15" s="263" t="b">
        <f t="shared" si="1"/>
        <v>0</v>
      </c>
      <c r="K15" s="264">
        <f t="shared" si="2"/>
        <v>0</v>
      </c>
      <c r="L15" s="256"/>
      <c r="M15" s="256"/>
      <c r="N15" s="256"/>
      <c r="O15" s="256"/>
      <c r="P15" s="256"/>
      <c r="Q15" s="256"/>
      <c r="R15" s="256"/>
      <c r="S15" s="256"/>
      <c r="T15" s="256"/>
      <c r="U15" s="256"/>
      <c r="V15" s="256"/>
      <c r="W15" s="256"/>
      <c r="X15" s="256"/>
      <c r="Y15" s="256"/>
    </row>
    <row r="16" spans="1:25" x14ac:dyDescent="0.45">
      <c r="A16" s="256"/>
      <c r="B16" s="402"/>
      <c r="C16" s="261"/>
      <c r="D16" s="403"/>
      <c r="E16" s="403"/>
      <c r="F16" s="261"/>
      <c r="G16" s="262" t="e">
        <f t="shared" si="0"/>
        <v>#DIV/0!</v>
      </c>
      <c r="H16" s="261"/>
      <c r="I16" s="260" t="s">
        <v>341</v>
      </c>
      <c r="J16" s="263" t="b">
        <f t="shared" si="1"/>
        <v>0</v>
      </c>
      <c r="K16" s="264">
        <f t="shared" si="2"/>
        <v>0</v>
      </c>
      <c r="L16" s="256"/>
      <c r="M16" s="256"/>
      <c r="N16" s="256"/>
      <c r="O16" s="256"/>
      <c r="P16" s="256"/>
      <c r="Q16" s="256"/>
      <c r="R16" s="256"/>
      <c r="S16" s="256"/>
      <c r="T16" s="256"/>
      <c r="U16" s="256"/>
      <c r="V16" s="256"/>
      <c r="W16" s="256"/>
      <c r="X16" s="256"/>
      <c r="Y16" s="256"/>
    </row>
    <row r="17" spans="1:25" x14ac:dyDescent="0.45">
      <c r="A17" s="256"/>
      <c r="B17" s="402" t="s">
        <v>354</v>
      </c>
      <c r="C17" s="261"/>
      <c r="D17" s="403"/>
      <c r="E17" s="403"/>
      <c r="F17" s="261"/>
      <c r="G17" s="262" t="e">
        <f t="shared" si="0"/>
        <v>#DIV/0!</v>
      </c>
      <c r="H17" s="261"/>
      <c r="I17" s="260" t="s">
        <v>341</v>
      </c>
      <c r="J17" s="263" t="b">
        <f t="shared" si="1"/>
        <v>0</v>
      </c>
      <c r="K17" s="264">
        <f t="shared" si="2"/>
        <v>0</v>
      </c>
      <c r="L17" s="256"/>
      <c r="M17" s="256"/>
      <c r="N17" s="256"/>
      <c r="O17" s="256"/>
      <c r="P17" s="256"/>
      <c r="Q17" s="256"/>
      <c r="R17" s="256"/>
      <c r="S17" s="256"/>
      <c r="T17" s="256"/>
      <c r="U17" s="256"/>
      <c r="V17" s="256"/>
      <c r="W17" s="256"/>
      <c r="X17" s="256"/>
      <c r="Y17" s="256"/>
    </row>
    <row r="18" spans="1:25" x14ac:dyDescent="0.45">
      <c r="A18" s="256"/>
      <c r="B18" s="402"/>
      <c r="C18" s="261"/>
      <c r="D18" s="403"/>
      <c r="E18" s="403"/>
      <c r="F18" s="261"/>
      <c r="G18" s="262" t="e">
        <f t="shared" si="0"/>
        <v>#DIV/0!</v>
      </c>
      <c r="H18" s="261"/>
      <c r="I18" s="260" t="s">
        <v>341</v>
      </c>
      <c r="J18" s="263" t="b">
        <f t="shared" si="1"/>
        <v>0</v>
      </c>
      <c r="K18" s="264">
        <f t="shared" si="2"/>
        <v>0</v>
      </c>
      <c r="L18" s="256"/>
      <c r="M18" s="256"/>
      <c r="N18" s="256"/>
      <c r="O18" s="256"/>
      <c r="P18" s="256"/>
      <c r="Q18" s="256"/>
      <c r="R18" s="256"/>
      <c r="S18" s="256"/>
      <c r="T18" s="256"/>
      <c r="U18" s="256"/>
      <c r="V18" s="256"/>
      <c r="W18" s="256"/>
      <c r="X18" s="256"/>
      <c r="Y18" s="256"/>
    </row>
    <row r="19" spans="1:25" x14ac:dyDescent="0.45">
      <c r="A19" s="256"/>
      <c r="B19" s="402"/>
      <c r="C19" s="261"/>
      <c r="D19" s="403"/>
      <c r="E19" s="403"/>
      <c r="F19" s="261"/>
      <c r="G19" s="262" t="e">
        <f t="shared" si="0"/>
        <v>#DIV/0!</v>
      </c>
      <c r="H19" s="261"/>
      <c r="I19" s="260" t="s">
        <v>341</v>
      </c>
      <c r="J19" s="263" t="b">
        <f t="shared" si="1"/>
        <v>0</v>
      </c>
      <c r="K19" s="264">
        <f t="shared" si="2"/>
        <v>0</v>
      </c>
      <c r="L19" s="256"/>
      <c r="M19" s="256"/>
      <c r="N19" s="256"/>
      <c r="O19" s="256"/>
      <c r="P19" s="256"/>
      <c r="Q19" s="256"/>
      <c r="R19" s="256"/>
      <c r="S19" s="256"/>
      <c r="T19" s="256"/>
      <c r="U19" s="256"/>
      <c r="V19" s="256"/>
      <c r="W19" s="256"/>
      <c r="X19" s="256"/>
      <c r="Y19" s="256"/>
    </row>
    <row r="20" spans="1:25" x14ac:dyDescent="0.45">
      <c r="A20" s="256"/>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row>
    <row r="21" spans="1:25" x14ac:dyDescent="0.45">
      <c r="A21" s="256"/>
      <c r="B21" s="256" t="s">
        <v>355</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row>
    <row r="22" spans="1:25" x14ac:dyDescent="0.45">
      <c r="A22" s="256"/>
      <c r="B22" s="414" t="s">
        <v>356</v>
      </c>
      <c r="C22" s="404" t="s">
        <v>357</v>
      </c>
      <c r="D22" s="416" t="s">
        <v>358</v>
      </c>
      <c r="E22" s="417"/>
      <c r="F22" s="418"/>
      <c r="G22" s="404" t="s">
        <v>359</v>
      </c>
      <c r="H22" s="404" t="s">
        <v>360</v>
      </c>
      <c r="I22" s="404" t="s">
        <v>341</v>
      </c>
      <c r="J22" s="404" t="s">
        <v>342</v>
      </c>
      <c r="K22" s="402" t="s">
        <v>361</v>
      </c>
      <c r="L22" s="256"/>
      <c r="M22" s="256"/>
      <c r="N22" s="256"/>
      <c r="O22" s="256"/>
      <c r="P22" s="256"/>
      <c r="Q22" s="256"/>
      <c r="R22" s="256"/>
      <c r="S22" s="256"/>
      <c r="T22" s="256"/>
      <c r="U22" s="256"/>
      <c r="V22" s="256"/>
      <c r="W22" s="256"/>
      <c r="X22" s="256"/>
      <c r="Y22" s="256"/>
    </row>
    <row r="23" spans="1:25" x14ac:dyDescent="0.45">
      <c r="A23" s="256"/>
      <c r="B23" s="415"/>
      <c r="C23" s="405"/>
      <c r="D23" s="260" t="s">
        <v>362</v>
      </c>
      <c r="E23" s="260" t="s">
        <v>341</v>
      </c>
      <c r="F23" s="260" t="s">
        <v>363</v>
      </c>
      <c r="G23" s="405"/>
      <c r="H23" s="405"/>
      <c r="I23" s="405"/>
      <c r="J23" s="405"/>
      <c r="K23" s="402"/>
      <c r="L23" s="256"/>
      <c r="M23" s="256"/>
      <c r="N23" s="256"/>
      <c r="O23" s="256"/>
      <c r="P23" s="256"/>
      <c r="Q23" s="256"/>
      <c r="R23" s="256" t="s">
        <v>364</v>
      </c>
      <c r="S23" s="256" t="s">
        <v>365</v>
      </c>
      <c r="T23" s="256" t="s">
        <v>366</v>
      </c>
      <c r="U23" s="256" t="s">
        <v>367</v>
      </c>
      <c r="V23" s="256"/>
      <c r="W23" s="256"/>
      <c r="X23" s="256"/>
      <c r="Y23" s="256"/>
    </row>
    <row r="24" spans="1:25" x14ac:dyDescent="0.45">
      <c r="A24" s="256"/>
      <c r="B24" s="261"/>
      <c r="C24" s="261"/>
      <c r="D24" s="261"/>
      <c r="E24" s="260" t="s">
        <v>341</v>
      </c>
      <c r="F24" s="261"/>
      <c r="G24" s="261"/>
      <c r="H24" s="259">
        <f>D24/1000*F24/1000</f>
        <v>0</v>
      </c>
      <c r="I24" s="260" t="s">
        <v>341</v>
      </c>
      <c r="J24" s="263">
        <f>IF(G24="",0,(IF(C24=$Q$24,IF(G24&gt;2.33,"NG",IF(G24&gt;1.9,40000,IF(G24&gt;1.6,50000,IF(G24&gt;1.3,55000,60000)))),IF(C24=$Q$25,IF(G24&gt;2.33,0,30000),IF(C24=$Q$26,IF(G24&gt;2.33,0,50000))))))</f>
        <v>0</v>
      </c>
      <c r="K24" s="264">
        <f t="shared" ref="K24:K47" si="3">H24*J24</f>
        <v>0</v>
      </c>
      <c r="L24" s="256"/>
      <c r="M24" s="256"/>
      <c r="N24" s="256"/>
      <c r="O24" s="256"/>
      <c r="P24" s="256"/>
      <c r="Q24" s="256" t="s">
        <v>368</v>
      </c>
      <c r="R24" s="256">
        <v>40000</v>
      </c>
      <c r="S24" s="256">
        <v>50000</v>
      </c>
      <c r="T24" s="256">
        <v>55000</v>
      </c>
      <c r="U24" s="256">
        <v>60000</v>
      </c>
      <c r="V24" s="256"/>
      <c r="W24" s="256"/>
      <c r="X24" s="256"/>
      <c r="Y24" s="256"/>
    </row>
    <row r="25" spans="1:25" x14ac:dyDescent="0.45">
      <c r="A25" s="256"/>
      <c r="B25" s="261"/>
      <c r="C25" s="261"/>
      <c r="D25" s="261"/>
      <c r="E25" s="260" t="s">
        <v>341</v>
      </c>
      <c r="F25" s="261"/>
      <c r="G25" s="261"/>
      <c r="H25" s="259">
        <f t="shared" ref="H25:H47" si="4">D25/1000*F25/1000</f>
        <v>0</v>
      </c>
      <c r="I25" s="260" t="s">
        <v>341</v>
      </c>
      <c r="J25" s="263">
        <f>IF(G25="",0,(IF(C25=$Q$24,IF(G25&gt;2.33,"NG",IF(G25&gt;1.9,40000,IF(G25&gt;1.6,50000,IF(G25&gt;1.3,55000,60000)))),IF(C25=$Q$25,IF(G25&gt;2.33,0,30000),IF(C25=$Q$26,IF(G25&gt;2.33,0,50000))))))</f>
        <v>0</v>
      </c>
      <c r="K25" s="264">
        <f t="shared" si="3"/>
        <v>0</v>
      </c>
      <c r="L25" s="256"/>
      <c r="M25" s="256"/>
      <c r="N25" s="256"/>
      <c r="O25" s="256"/>
      <c r="P25" s="256"/>
      <c r="Q25" s="256" t="s">
        <v>369</v>
      </c>
      <c r="R25" s="256">
        <v>30000</v>
      </c>
      <c r="S25" s="256"/>
      <c r="T25" s="256"/>
      <c r="U25" s="256"/>
      <c r="V25" s="256"/>
      <c r="W25" s="256"/>
      <c r="X25" s="256"/>
      <c r="Y25" s="256"/>
    </row>
    <row r="26" spans="1:25" x14ac:dyDescent="0.45">
      <c r="A26" s="256"/>
      <c r="B26" s="261"/>
      <c r="C26" s="261"/>
      <c r="D26" s="261"/>
      <c r="E26" s="260" t="s">
        <v>341</v>
      </c>
      <c r="F26" s="261"/>
      <c r="G26" s="261"/>
      <c r="H26" s="259">
        <f t="shared" si="4"/>
        <v>0</v>
      </c>
      <c r="I26" s="260" t="s">
        <v>341</v>
      </c>
      <c r="J26" s="263">
        <f t="shared" ref="J26:J47" si="5">IF(G26="",0,(IF(C26=$Q$24,IF(G26&gt;2.33,"NG",IF(G26&gt;1.9,40000,IF(G26&gt;1.6,50000,IF(G26&gt;1.3,55000,60000)))),IF(C26=$Q$25,IF(G26&gt;2.33,0,30000),IF(C26=$Q$26,IF(G26&gt;2.33,0,50000))))))</f>
        <v>0</v>
      </c>
      <c r="K26" s="264">
        <f t="shared" si="3"/>
        <v>0</v>
      </c>
      <c r="L26" s="256"/>
      <c r="M26" s="256"/>
      <c r="N26" s="256"/>
      <c r="O26" s="256"/>
      <c r="P26" s="256"/>
      <c r="Q26" s="256" t="s">
        <v>370</v>
      </c>
      <c r="R26" s="256">
        <v>50000</v>
      </c>
      <c r="S26" s="256"/>
      <c r="T26" s="256"/>
      <c r="U26" s="256"/>
      <c r="V26" s="256"/>
      <c r="W26" s="256"/>
      <c r="X26" s="256"/>
      <c r="Y26" s="256"/>
    </row>
    <row r="27" spans="1:25" x14ac:dyDescent="0.45">
      <c r="A27" s="256"/>
      <c r="B27" s="261"/>
      <c r="C27" s="261"/>
      <c r="D27" s="261"/>
      <c r="E27" s="260" t="s">
        <v>341</v>
      </c>
      <c r="F27" s="261"/>
      <c r="G27" s="261"/>
      <c r="H27" s="259">
        <f t="shared" si="4"/>
        <v>0</v>
      </c>
      <c r="I27" s="260" t="s">
        <v>341</v>
      </c>
      <c r="J27" s="263">
        <f t="shared" si="5"/>
        <v>0</v>
      </c>
      <c r="K27" s="264">
        <f t="shared" si="3"/>
        <v>0</v>
      </c>
      <c r="L27" s="256"/>
      <c r="M27" s="256"/>
      <c r="N27" s="256"/>
      <c r="O27" s="256"/>
      <c r="P27" s="256"/>
      <c r="Q27" s="256"/>
      <c r="R27" s="256"/>
      <c r="S27" s="256"/>
      <c r="T27" s="256"/>
      <c r="U27" s="256"/>
      <c r="V27" s="256"/>
      <c r="W27" s="256"/>
      <c r="X27" s="256"/>
      <c r="Y27" s="256"/>
    </row>
    <row r="28" spans="1:25" x14ac:dyDescent="0.45">
      <c r="A28" s="256"/>
      <c r="B28" s="261"/>
      <c r="C28" s="261"/>
      <c r="D28" s="261"/>
      <c r="E28" s="260" t="s">
        <v>341</v>
      </c>
      <c r="F28" s="261"/>
      <c r="G28" s="261"/>
      <c r="H28" s="259">
        <f t="shared" si="4"/>
        <v>0</v>
      </c>
      <c r="I28" s="260" t="s">
        <v>341</v>
      </c>
      <c r="J28" s="263">
        <f t="shared" si="5"/>
        <v>0</v>
      </c>
      <c r="K28" s="264">
        <f t="shared" si="3"/>
        <v>0</v>
      </c>
      <c r="L28" s="256"/>
      <c r="M28" s="256"/>
      <c r="N28" s="256"/>
      <c r="O28" s="256"/>
      <c r="P28" s="256"/>
      <c r="Q28" s="256"/>
      <c r="R28" s="256"/>
      <c r="S28" s="256"/>
      <c r="T28" s="256"/>
      <c r="U28" s="256"/>
      <c r="V28" s="256"/>
      <c r="W28" s="256"/>
      <c r="X28" s="256"/>
      <c r="Y28" s="256"/>
    </row>
    <row r="29" spans="1:25" x14ac:dyDescent="0.45">
      <c r="A29" s="256"/>
      <c r="B29" s="261"/>
      <c r="C29" s="261"/>
      <c r="D29" s="261"/>
      <c r="E29" s="260" t="s">
        <v>341</v>
      </c>
      <c r="F29" s="261"/>
      <c r="G29" s="261"/>
      <c r="H29" s="259">
        <f t="shared" si="4"/>
        <v>0</v>
      </c>
      <c r="I29" s="260" t="s">
        <v>341</v>
      </c>
      <c r="J29" s="263">
        <f t="shared" si="5"/>
        <v>0</v>
      </c>
      <c r="K29" s="264">
        <f t="shared" si="3"/>
        <v>0</v>
      </c>
      <c r="L29" s="256"/>
      <c r="M29" s="256"/>
      <c r="N29" s="256"/>
      <c r="O29" s="256"/>
      <c r="P29" s="256"/>
      <c r="Q29" s="256"/>
      <c r="R29" s="256"/>
      <c r="S29" s="256"/>
      <c r="T29" s="256"/>
      <c r="U29" s="256"/>
      <c r="V29" s="256"/>
      <c r="W29" s="256"/>
      <c r="X29" s="256"/>
      <c r="Y29" s="256"/>
    </row>
    <row r="30" spans="1:25" x14ac:dyDescent="0.45">
      <c r="A30" s="256"/>
      <c r="B30" s="261"/>
      <c r="C30" s="261"/>
      <c r="D30" s="261"/>
      <c r="E30" s="260" t="s">
        <v>341</v>
      </c>
      <c r="F30" s="261"/>
      <c r="G30" s="261"/>
      <c r="H30" s="259">
        <f t="shared" si="4"/>
        <v>0</v>
      </c>
      <c r="I30" s="260" t="s">
        <v>341</v>
      </c>
      <c r="J30" s="263">
        <f t="shared" si="5"/>
        <v>0</v>
      </c>
      <c r="K30" s="264">
        <f t="shared" si="3"/>
        <v>0</v>
      </c>
      <c r="L30" s="256"/>
      <c r="M30" s="256"/>
      <c r="N30" s="256"/>
      <c r="O30" s="256"/>
      <c r="P30" s="256"/>
      <c r="Q30" s="256"/>
      <c r="R30" s="256"/>
      <c r="S30" s="256"/>
      <c r="T30" s="256"/>
      <c r="U30" s="256"/>
      <c r="V30" s="256"/>
      <c r="W30" s="256"/>
      <c r="X30" s="256"/>
      <c r="Y30" s="256"/>
    </row>
    <row r="31" spans="1:25" x14ac:dyDescent="0.45">
      <c r="A31" s="256"/>
      <c r="B31" s="261"/>
      <c r="C31" s="261"/>
      <c r="D31" s="261"/>
      <c r="E31" s="260" t="s">
        <v>341</v>
      </c>
      <c r="F31" s="261"/>
      <c r="G31" s="261"/>
      <c r="H31" s="259">
        <f t="shared" si="4"/>
        <v>0</v>
      </c>
      <c r="I31" s="260" t="s">
        <v>341</v>
      </c>
      <c r="J31" s="263">
        <f t="shared" si="5"/>
        <v>0</v>
      </c>
      <c r="K31" s="264">
        <f t="shared" si="3"/>
        <v>0</v>
      </c>
      <c r="L31" s="256"/>
      <c r="M31" s="256"/>
      <c r="N31" s="256"/>
      <c r="O31" s="256"/>
      <c r="P31" s="256"/>
      <c r="Q31" s="256"/>
      <c r="R31" s="256"/>
      <c r="S31" s="256"/>
      <c r="T31" s="256"/>
      <c r="U31" s="256"/>
      <c r="V31" s="256"/>
      <c r="W31" s="256"/>
      <c r="X31" s="256"/>
      <c r="Y31" s="256"/>
    </row>
    <row r="32" spans="1:25" x14ac:dyDescent="0.45">
      <c r="A32" s="256"/>
      <c r="B32" s="261"/>
      <c r="C32" s="261"/>
      <c r="D32" s="261"/>
      <c r="E32" s="260" t="s">
        <v>341</v>
      </c>
      <c r="F32" s="261"/>
      <c r="G32" s="261"/>
      <c r="H32" s="259">
        <f t="shared" si="4"/>
        <v>0</v>
      </c>
      <c r="I32" s="260" t="s">
        <v>341</v>
      </c>
      <c r="J32" s="263">
        <f t="shared" si="5"/>
        <v>0</v>
      </c>
      <c r="K32" s="264">
        <f t="shared" si="3"/>
        <v>0</v>
      </c>
      <c r="L32" s="256"/>
      <c r="M32" s="256"/>
      <c r="N32" s="256"/>
      <c r="O32" s="256"/>
      <c r="P32" s="256"/>
      <c r="Q32" s="256"/>
      <c r="R32" s="256"/>
      <c r="S32" s="256"/>
      <c r="T32" s="256"/>
      <c r="U32" s="256"/>
      <c r="V32" s="256"/>
      <c r="W32" s="256"/>
      <c r="X32" s="256"/>
    </row>
    <row r="33" spans="1:24" x14ac:dyDescent="0.45">
      <c r="A33" s="256"/>
      <c r="B33" s="261"/>
      <c r="C33" s="261"/>
      <c r="D33" s="261"/>
      <c r="E33" s="260" t="s">
        <v>341</v>
      </c>
      <c r="F33" s="261"/>
      <c r="G33" s="261"/>
      <c r="H33" s="259">
        <f t="shared" si="4"/>
        <v>0</v>
      </c>
      <c r="I33" s="260" t="s">
        <v>341</v>
      </c>
      <c r="J33" s="263">
        <f t="shared" si="5"/>
        <v>0</v>
      </c>
      <c r="K33" s="264">
        <f t="shared" si="3"/>
        <v>0</v>
      </c>
      <c r="L33" s="256"/>
      <c r="M33" s="256"/>
      <c r="N33" s="256"/>
      <c r="O33" s="256"/>
      <c r="P33" s="256"/>
      <c r="Q33" s="256"/>
      <c r="R33" s="256"/>
      <c r="S33" s="256"/>
      <c r="T33" s="256"/>
      <c r="U33" s="256"/>
      <c r="V33" s="256"/>
      <c r="W33" s="256"/>
      <c r="X33" s="256"/>
    </row>
    <row r="34" spans="1:24" x14ac:dyDescent="0.45">
      <c r="A34" s="256"/>
      <c r="B34" s="261"/>
      <c r="C34" s="261"/>
      <c r="D34" s="261"/>
      <c r="E34" s="260" t="s">
        <v>341</v>
      </c>
      <c r="F34" s="261"/>
      <c r="G34" s="261"/>
      <c r="H34" s="259">
        <f t="shared" si="4"/>
        <v>0</v>
      </c>
      <c r="I34" s="260" t="s">
        <v>341</v>
      </c>
      <c r="J34" s="263">
        <f t="shared" si="5"/>
        <v>0</v>
      </c>
      <c r="K34" s="264">
        <f t="shared" si="3"/>
        <v>0</v>
      </c>
      <c r="L34" s="256"/>
      <c r="M34" s="256"/>
      <c r="N34" s="256"/>
      <c r="O34" s="256"/>
      <c r="P34" s="256"/>
      <c r="Q34" s="256"/>
      <c r="R34" s="256"/>
      <c r="S34" s="256"/>
      <c r="T34" s="256"/>
      <c r="U34" s="256"/>
      <c r="V34" s="256"/>
      <c r="W34" s="256"/>
      <c r="X34" s="256"/>
    </row>
    <row r="35" spans="1:24" x14ac:dyDescent="0.45">
      <c r="A35" s="256"/>
      <c r="B35" s="261"/>
      <c r="C35" s="261"/>
      <c r="D35" s="261"/>
      <c r="E35" s="260" t="s">
        <v>341</v>
      </c>
      <c r="F35" s="261"/>
      <c r="G35" s="261"/>
      <c r="H35" s="259">
        <f t="shared" si="4"/>
        <v>0</v>
      </c>
      <c r="I35" s="260" t="s">
        <v>341</v>
      </c>
      <c r="J35" s="263">
        <f t="shared" si="5"/>
        <v>0</v>
      </c>
      <c r="K35" s="264">
        <f t="shared" si="3"/>
        <v>0</v>
      </c>
      <c r="L35" s="256"/>
      <c r="M35" s="256"/>
      <c r="N35" s="256"/>
      <c r="O35" s="256"/>
      <c r="P35" s="256"/>
      <c r="Q35" s="256"/>
      <c r="R35" s="256"/>
      <c r="S35" s="256"/>
      <c r="T35" s="256"/>
      <c r="U35" s="256"/>
      <c r="V35" s="256"/>
      <c r="W35" s="256"/>
      <c r="X35" s="256"/>
    </row>
    <row r="36" spans="1:24" x14ac:dyDescent="0.45">
      <c r="A36" s="256"/>
      <c r="B36" s="261"/>
      <c r="C36" s="261"/>
      <c r="D36" s="261"/>
      <c r="E36" s="260" t="s">
        <v>341</v>
      </c>
      <c r="F36" s="261"/>
      <c r="G36" s="261"/>
      <c r="H36" s="259">
        <f t="shared" si="4"/>
        <v>0</v>
      </c>
      <c r="I36" s="260" t="s">
        <v>341</v>
      </c>
      <c r="J36" s="263">
        <f t="shared" si="5"/>
        <v>0</v>
      </c>
      <c r="K36" s="264">
        <f t="shared" si="3"/>
        <v>0</v>
      </c>
      <c r="L36" s="256"/>
      <c r="M36" s="256"/>
      <c r="N36" s="256"/>
      <c r="O36" s="256"/>
      <c r="P36" s="256"/>
      <c r="Q36" s="256"/>
      <c r="R36" s="256"/>
      <c r="S36" s="256"/>
      <c r="T36" s="256"/>
      <c r="U36" s="256"/>
      <c r="V36" s="256"/>
      <c r="W36" s="256"/>
      <c r="X36" s="256"/>
    </row>
    <row r="37" spans="1:24" x14ac:dyDescent="0.45">
      <c r="A37" s="256"/>
      <c r="B37" s="261"/>
      <c r="C37" s="261"/>
      <c r="D37" s="261"/>
      <c r="E37" s="260" t="s">
        <v>341</v>
      </c>
      <c r="F37" s="261"/>
      <c r="G37" s="261"/>
      <c r="H37" s="259">
        <f t="shared" si="4"/>
        <v>0</v>
      </c>
      <c r="I37" s="260" t="s">
        <v>341</v>
      </c>
      <c r="J37" s="263">
        <f t="shared" si="5"/>
        <v>0</v>
      </c>
      <c r="K37" s="264">
        <f t="shared" si="3"/>
        <v>0</v>
      </c>
      <c r="L37" s="256"/>
      <c r="M37" s="256"/>
      <c r="N37" s="256"/>
      <c r="O37" s="256"/>
      <c r="P37" s="256"/>
      <c r="Q37" s="256"/>
      <c r="R37" s="256"/>
      <c r="S37" s="256"/>
      <c r="T37" s="256"/>
      <c r="U37" s="256"/>
      <c r="V37" s="256"/>
      <c r="W37" s="256"/>
      <c r="X37" s="256"/>
    </row>
    <row r="38" spans="1:24" x14ac:dyDescent="0.45">
      <c r="A38" s="256"/>
      <c r="B38" s="261"/>
      <c r="C38" s="261"/>
      <c r="D38" s="261"/>
      <c r="E38" s="260" t="s">
        <v>341</v>
      </c>
      <c r="F38" s="261"/>
      <c r="G38" s="261"/>
      <c r="H38" s="259">
        <f t="shared" si="4"/>
        <v>0</v>
      </c>
      <c r="I38" s="260" t="s">
        <v>341</v>
      </c>
      <c r="J38" s="263">
        <f t="shared" si="5"/>
        <v>0</v>
      </c>
      <c r="K38" s="264">
        <f t="shared" si="3"/>
        <v>0</v>
      </c>
      <c r="L38" s="256"/>
      <c r="M38" s="256"/>
      <c r="N38" s="256"/>
      <c r="O38" s="256"/>
      <c r="P38" s="256"/>
      <c r="Q38" s="256"/>
      <c r="R38" s="256"/>
      <c r="S38" s="256"/>
      <c r="T38" s="256"/>
      <c r="U38" s="256"/>
      <c r="V38" s="256"/>
      <c r="W38" s="256"/>
      <c r="X38" s="256"/>
    </row>
    <row r="39" spans="1:24" x14ac:dyDescent="0.45">
      <c r="A39" s="256"/>
      <c r="B39" s="261"/>
      <c r="C39" s="261"/>
      <c r="D39" s="261"/>
      <c r="E39" s="260" t="s">
        <v>341</v>
      </c>
      <c r="F39" s="261"/>
      <c r="G39" s="261"/>
      <c r="H39" s="259">
        <f t="shared" si="4"/>
        <v>0</v>
      </c>
      <c r="I39" s="260" t="s">
        <v>341</v>
      </c>
      <c r="J39" s="263">
        <f t="shared" si="5"/>
        <v>0</v>
      </c>
      <c r="K39" s="264">
        <f t="shared" si="3"/>
        <v>0</v>
      </c>
      <c r="L39" s="256"/>
      <c r="M39" s="256"/>
      <c r="N39" s="256"/>
      <c r="O39" s="256"/>
      <c r="P39" s="256"/>
      <c r="Q39" s="256"/>
      <c r="R39" s="256"/>
      <c r="S39" s="256"/>
      <c r="T39" s="256"/>
      <c r="U39" s="256"/>
      <c r="V39" s="256"/>
      <c r="W39" s="256"/>
      <c r="X39" s="256"/>
    </row>
    <row r="40" spans="1:24" x14ac:dyDescent="0.45">
      <c r="A40" s="256"/>
      <c r="B40" s="261"/>
      <c r="C40" s="261"/>
      <c r="D40" s="261"/>
      <c r="E40" s="260" t="s">
        <v>341</v>
      </c>
      <c r="F40" s="261"/>
      <c r="G40" s="261"/>
      <c r="H40" s="259">
        <f t="shared" si="4"/>
        <v>0</v>
      </c>
      <c r="I40" s="260" t="s">
        <v>341</v>
      </c>
      <c r="J40" s="263">
        <f t="shared" si="5"/>
        <v>0</v>
      </c>
      <c r="K40" s="264">
        <f t="shared" si="3"/>
        <v>0</v>
      </c>
      <c r="L40" s="256"/>
      <c r="M40" s="256"/>
      <c r="N40" s="256"/>
      <c r="O40" s="256"/>
      <c r="P40" s="256"/>
      <c r="Q40" s="256"/>
      <c r="R40" s="256"/>
      <c r="S40" s="256"/>
      <c r="T40" s="256"/>
      <c r="U40" s="256"/>
      <c r="V40" s="256"/>
      <c r="W40" s="256"/>
      <c r="X40" s="256"/>
    </row>
    <row r="41" spans="1:24" x14ac:dyDescent="0.45">
      <c r="A41" s="256"/>
      <c r="B41" s="261"/>
      <c r="C41" s="261"/>
      <c r="D41" s="261"/>
      <c r="E41" s="260" t="s">
        <v>341</v>
      </c>
      <c r="F41" s="261"/>
      <c r="G41" s="261"/>
      <c r="H41" s="259">
        <f t="shared" si="4"/>
        <v>0</v>
      </c>
      <c r="I41" s="260" t="s">
        <v>341</v>
      </c>
      <c r="J41" s="263">
        <f t="shared" si="5"/>
        <v>0</v>
      </c>
      <c r="K41" s="264">
        <f t="shared" si="3"/>
        <v>0</v>
      </c>
      <c r="L41" s="256"/>
      <c r="M41" s="256"/>
      <c r="N41" s="256"/>
      <c r="O41" s="256"/>
      <c r="P41" s="256"/>
      <c r="Q41" s="256"/>
      <c r="R41" s="256"/>
      <c r="S41" s="256"/>
      <c r="T41" s="256"/>
      <c r="U41" s="256"/>
      <c r="V41" s="256"/>
      <c r="W41" s="256"/>
      <c r="X41" s="256"/>
    </row>
    <row r="42" spans="1:24" x14ac:dyDescent="0.45">
      <c r="A42" s="256"/>
      <c r="B42" s="261"/>
      <c r="C42" s="261"/>
      <c r="D42" s="261"/>
      <c r="E42" s="260" t="s">
        <v>341</v>
      </c>
      <c r="F42" s="261"/>
      <c r="G42" s="261"/>
      <c r="H42" s="259">
        <f t="shared" si="4"/>
        <v>0</v>
      </c>
      <c r="I42" s="260" t="s">
        <v>341</v>
      </c>
      <c r="J42" s="263">
        <f t="shared" si="5"/>
        <v>0</v>
      </c>
      <c r="K42" s="264">
        <f t="shared" si="3"/>
        <v>0</v>
      </c>
      <c r="L42" s="256"/>
      <c r="M42" s="256"/>
      <c r="N42" s="256"/>
      <c r="O42" s="256"/>
      <c r="P42" s="256"/>
      <c r="Q42" s="256"/>
      <c r="R42" s="256"/>
      <c r="S42" s="256"/>
      <c r="T42" s="256"/>
      <c r="U42" s="256"/>
      <c r="V42" s="256"/>
      <c r="W42" s="256"/>
      <c r="X42" s="256"/>
    </row>
    <row r="43" spans="1:24" x14ac:dyDescent="0.45">
      <c r="A43" s="256"/>
      <c r="B43" s="261"/>
      <c r="C43" s="261"/>
      <c r="D43" s="261"/>
      <c r="E43" s="260" t="s">
        <v>341</v>
      </c>
      <c r="F43" s="261"/>
      <c r="G43" s="261"/>
      <c r="H43" s="259">
        <f t="shared" si="4"/>
        <v>0</v>
      </c>
      <c r="I43" s="260" t="s">
        <v>341</v>
      </c>
      <c r="J43" s="263">
        <f t="shared" si="5"/>
        <v>0</v>
      </c>
      <c r="K43" s="264">
        <f t="shared" si="3"/>
        <v>0</v>
      </c>
      <c r="L43" s="256"/>
      <c r="M43" s="256"/>
      <c r="N43" s="256"/>
      <c r="O43" s="256"/>
      <c r="P43" s="256"/>
      <c r="Q43" s="256"/>
      <c r="R43" s="256"/>
      <c r="S43" s="256"/>
      <c r="T43" s="256"/>
      <c r="U43" s="256"/>
      <c r="V43" s="256"/>
      <c r="W43" s="256"/>
      <c r="X43" s="256"/>
    </row>
    <row r="44" spans="1:24" x14ac:dyDescent="0.45">
      <c r="A44" s="256"/>
      <c r="B44" s="261"/>
      <c r="C44" s="261"/>
      <c r="D44" s="261"/>
      <c r="E44" s="260" t="s">
        <v>341</v>
      </c>
      <c r="F44" s="261"/>
      <c r="G44" s="261"/>
      <c r="H44" s="259">
        <f t="shared" si="4"/>
        <v>0</v>
      </c>
      <c r="I44" s="260" t="s">
        <v>341</v>
      </c>
      <c r="J44" s="263">
        <f t="shared" si="5"/>
        <v>0</v>
      </c>
      <c r="K44" s="264">
        <f t="shared" si="3"/>
        <v>0</v>
      </c>
      <c r="L44" s="256"/>
      <c r="M44" s="256"/>
      <c r="N44" s="256"/>
      <c r="O44" s="256"/>
      <c r="P44" s="256"/>
      <c r="Q44" s="256"/>
      <c r="R44" s="256"/>
      <c r="S44" s="256"/>
      <c r="T44" s="256"/>
      <c r="U44" s="256"/>
      <c r="V44" s="256"/>
      <c r="W44" s="256"/>
      <c r="X44" s="256"/>
    </row>
    <row r="45" spans="1:24" x14ac:dyDescent="0.45">
      <c r="A45" s="256"/>
      <c r="B45" s="261"/>
      <c r="C45" s="261"/>
      <c r="D45" s="261"/>
      <c r="E45" s="260" t="s">
        <v>341</v>
      </c>
      <c r="F45" s="261"/>
      <c r="G45" s="261"/>
      <c r="H45" s="259">
        <f t="shared" si="4"/>
        <v>0</v>
      </c>
      <c r="I45" s="260" t="s">
        <v>341</v>
      </c>
      <c r="J45" s="263">
        <f t="shared" si="5"/>
        <v>0</v>
      </c>
      <c r="K45" s="264">
        <f t="shared" si="3"/>
        <v>0</v>
      </c>
      <c r="L45" s="256"/>
      <c r="M45" s="256"/>
      <c r="N45" s="256"/>
      <c r="O45" s="256"/>
      <c r="P45" s="256"/>
      <c r="Q45" s="256"/>
      <c r="R45" s="256"/>
      <c r="S45" s="256"/>
      <c r="T45" s="256"/>
      <c r="U45" s="256"/>
      <c r="V45" s="256"/>
      <c r="W45" s="256"/>
      <c r="X45" s="256"/>
    </row>
    <row r="46" spans="1:24" x14ac:dyDescent="0.45">
      <c r="A46" s="256"/>
      <c r="B46" s="261"/>
      <c r="C46" s="261"/>
      <c r="D46" s="261"/>
      <c r="E46" s="260" t="s">
        <v>341</v>
      </c>
      <c r="F46" s="261"/>
      <c r="G46" s="261"/>
      <c r="H46" s="259">
        <f t="shared" si="4"/>
        <v>0</v>
      </c>
      <c r="I46" s="260" t="s">
        <v>341</v>
      </c>
      <c r="J46" s="263">
        <f t="shared" si="5"/>
        <v>0</v>
      </c>
      <c r="K46" s="264">
        <f t="shared" si="3"/>
        <v>0</v>
      </c>
      <c r="L46" s="256"/>
      <c r="M46" s="256"/>
      <c r="N46" s="256"/>
      <c r="O46" s="256"/>
      <c r="P46" s="256"/>
      <c r="Q46" s="256"/>
      <c r="R46" s="256"/>
      <c r="S46" s="256"/>
      <c r="T46" s="256"/>
      <c r="U46" s="256"/>
      <c r="V46" s="256"/>
      <c r="W46" s="256"/>
      <c r="X46" s="256"/>
    </row>
    <row r="47" spans="1:24" x14ac:dyDescent="0.45">
      <c r="A47" s="256"/>
      <c r="B47" s="261"/>
      <c r="C47" s="261"/>
      <c r="D47" s="261"/>
      <c r="E47" s="260" t="s">
        <v>341</v>
      </c>
      <c r="F47" s="261"/>
      <c r="G47" s="261"/>
      <c r="H47" s="259">
        <f t="shared" si="4"/>
        <v>0</v>
      </c>
      <c r="I47" s="260" t="s">
        <v>341</v>
      </c>
      <c r="J47" s="263">
        <f t="shared" si="5"/>
        <v>0</v>
      </c>
      <c r="K47" s="264">
        <f t="shared" si="3"/>
        <v>0</v>
      </c>
      <c r="L47" s="256"/>
      <c r="M47" s="256"/>
      <c r="N47" s="256"/>
      <c r="O47" s="256"/>
      <c r="P47" s="256"/>
      <c r="Q47" s="256"/>
      <c r="R47" s="256"/>
      <c r="S47" s="256"/>
      <c r="T47" s="256"/>
      <c r="U47" s="256"/>
      <c r="V47" s="256"/>
      <c r="W47" s="256"/>
      <c r="X47" s="256"/>
    </row>
    <row r="48" spans="1:24" x14ac:dyDescent="0.45">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row>
    <row r="49" spans="1:25" x14ac:dyDescent="0.45">
      <c r="A49" s="256"/>
      <c r="B49" s="265" t="s">
        <v>371</v>
      </c>
      <c r="C49" s="265"/>
      <c r="D49" s="265"/>
      <c r="E49" s="265"/>
      <c r="F49" s="265"/>
      <c r="G49" s="265"/>
      <c r="H49" s="265"/>
      <c r="I49" s="265"/>
      <c r="J49" s="265"/>
      <c r="K49" s="265"/>
      <c r="L49" s="256"/>
      <c r="M49" s="256"/>
      <c r="N49" s="256"/>
      <c r="O49" s="256"/>
      <c r="P49" s="256"/>
      <c r="Q49" s="256"/>
      <c r="R49" s="256"/>
      <c r="S49" s="256"/>
      <c r="T49" s="256"/>
      <c r="U49" s="256"/>
      <c r="V49" s="256"/>
      <c r="W49" s="256"/>
      <c r="X49" s="256"/>
      <c r="Y49" s="256"/>
    </row>
    <row r="50" spans="1:25" x14ac:dyDescent="0.45">
      <c r="A50" s="256"/>
      <c r="B50" s="406" t="s">
        <v>372</v>
      </c>
      <c r="C50" s="408" t="s">
        <v>328</v>
      </c>
      <c r="D50" s="410" t="s">
        <v>358</v>
      </c>
      <c r="E50" s="411"/>
      <c r="F50" s="412"/>
      <c r="G50" s="408" t="s">
        <v>359</v>
      </c>
      <c r="H50" s="408" t="s">
        <v>360</v>
      </c>
      <c r="I50" s="408" t="s">
        <v>341</v>
      </c>
      <c r="J50" s="408" t="s">
        <v>373</v>
      </c>
      <c r="K50" s="413" t="s">
        <v>361</v>
      </c>
      <c r="L50" s="256"/>
      <c r="M50" s="256"/>
      <c r="N50" s="256"/>
      <c r="O50" s="256"/>
      <c r="P50" s="256"/>
      <c r="Q50" s="256"/>
      <c r="R50" s="256"/>
      <c r="S50" s="256"/>
      <c r="T50" s="256"/>
      <c r="U50" s="256"/>
      <c r="V50" s="256"/>
      <c r="W50" s="256"/>
      <c r="X50" s="256"/>
      <c r="Y50" s="256"/>
    </row>
    <row r="51" spans="1:25" x14ac:dyDescent="0.45">
      <c r="A51" s="256"/>
      <c r="B51" s="407"/>
      <c r="C51" s="409"/>
      <c r="D51" s="266" t="s">
        <v>362</v>
      </c>
      <c r="E51" s="266" t="s">
        <v>341</v>
      </c>
      <c r="F51" s="266" t="s">
        <v>363</v>
      </c>
      <c r="G51" s="409"/>
      <c r="H51" s="409"/>
      <c r="I51" s="409"/>
      <c r="J51" s="409"/>
      <c r="K51" s="413"/>
      <c r="L51" s="256"/>
      <c r="M51" s="256"/>
      <c r="N51" s="256"/>
      <c r="O51" s="256"/>
      <c r="P51" s="256"/>
      <c r="Q51" s="256"/>
      <c r="R51" s="256">
        <v>4.6500000000000004</v>
      </c>
      <c r="S51" s="256"/>
      <c r="T51" s="256"/>
      <c r="U51" s="256"/>
      <c r="V51" s="256"/>
      <c r="W51" s="256"/>
      <c r="X51" s="256"/>
      <c r="Y51" s="256"/>
    </row>
    <row r="52" spans="1:25" x14ac:dyDescent="0.45">
      <c r="A52" s="256"/>
      <c r="B52" s="261"/>
      <c r="C52" s="261"/>
      <c r="D52" s="261"/>
      <c r="E52" s="260" t="s">
        <v>341</v>
      </c>
      <c r="F52" s="261"/>
      <c r="G52" s="267"/>
      <c r="H52" s="259">
        <f>D52/1000*F52/1000</f>
        <v>0</v>
      </c>
      <c r="I52" s="260" t="s">
        <v>341</v>
      </c>
      <c r="J52" s="268"/>
      <c r="K52" s="264">
        <f>IF(G52="",0,(IF(G52&gt;R51,"NG",IF(J52&gt;R52,R52,J52))))</f>
        <v>0</v>
      </c>
      <c r="L52" s="256"/>
      <c r="M52" s="256"/>
      <c r="N52" s="256"/>
      <c r="O52" s="256"/>
      <c r="P52" s="256"/>
      <c r="Q52" s="256" t="s">
        <v>374</v>
      </c>
      <c r="R52" s="256">
        <v>150000</v>
      </c>
      <c r="S52" s="256"/>
      <c r="T52" s="256"/>
      <c r="U52" s="256"/>
      <c r="V52" s="256"/>
      <c r="W52" s="256"/>
      <c r="X52" s="256"/>
      <c r="Y52" s="256"/>
    </row>
    <row r="53" spans="1:25" x14ac:dyDescent="0.45">
      <c r="A53" s="256"/>
      <c r="B53" s="269"/>
      <c r="C53" s="256"/>
      <c r="D53" s="256"/>
      <c r="E53" s="256"/>
      <c r="F53" s="256"/>
      <c r="G53" s="256"/>
      <c r="H53" s="256"/>
      <c r="I53" s="256"/>
      <c r="J53" s="256"/>
      <c r="K53" s="256"/>
      <c r="L53" s="256"/>
      <c r="M53" s="256"/>
      <c r="N53" s="256"/>
      <c r="O53" s="256"/>
      <c r="P53" s="256"/>
      <c r="Q53" s="256" t="s">
        <v>375</v>
      </c>
      <c r="R53" s="256"/>
      <c r="S53" s="256"/>
      <c r="T53" s="256"/>
      <c r="U53" s="256"/>
      <c r="V53" s="256"/>
      <c r="W53" s="256"/>
      <c r="X53" s="256"/>
    </row>
    <row r="54" spans="1:25" ht="24" customHeight="1" x14ac:dyDescent="0.45">
      <c r="A54" s="256"/>
      <c r="B54" s="419" t="s">
        <v>376</v>
      </c>
      <c r="C54" s="420"/>
      <c r="D54" s="421">
        <f>SUM(K11:K19,K24:K47,K52)</f>
        <v>0</v>
      </c>
      <c r="E54" s="421"/>
      <c r="F54" s="421"/>
      <c r="G54" s="256" t="s">
        <v>137</v>
      </c>
      <c r="H54" s="256"/>
      <c r="I54" s="256"/>
      <c r="J54" s="256"/>
      <c r="K54" s="256"/>
      <c r="L54" s="256"/>
      <c r="M54" s="256"/>
      <c r="N54" s="256"/>
      <c r="O54" s="256"/>
      <c r="P54" s="256"/>
      <c r="Q54" s="256"/>
      <c r="R54" s="256"/>
      <c r="S54" s="256"/>
      <c r="T54" s="256"/>
      <c r="U54" s="256"/>
      <c r="V54" s="256"/>
      <c r="W54" s="256"/>
      <c r="X54" s="256"/>
    </row>
    <row r="55" spans="1:25" x14ac:dyDescent="0.45">
      <c r="A55" s="256"/>
      <c r="B55" s="256"/>
      <c r="C55" s="256"/>
      <c r="D55" s="270"/>
      <c r="E55" s="270"/>
      <c r="F55" s="270"/>
      <c r="G55" s="256" t="s">
        <v>377</v>
      </c>
      <c r="H55" s="256"/>
      <c r="I55" s="256"/>
      <c r="J55" s="256"/>
      <c r="K55" s="256"/>
      <c r="L55" s="256"/>
      <c r="M55" s="256"/>
      <c r="N55" s="256"/>
      <c r="O55" s="256"/>
      <c r="P55" s="256"/>
      <c r="Q55" s="256"/>
      <c r="R55" s="256"/>
      <c r="S55" s="256"/>
      <c r="T55" s="256"/>
      <c r="U55" s="256"/>
      <c r="V55" s="256"/>
      <c r="W55" s="256"/>
      <c r="X55" s="256"/>
    </row>
    <row r="56" spans="1:25" x14ac:dyDescent="0.45">
      <c r="A56" s="256"/>
      <c r="B56" s="256"/>
      <c r="C56" s="256"/>
      <c r="D56" s="270"/>
      <c r="E56" s="270"/>
      <c r="F56" s="270"/>
      <c r="G56" s="256"/>
      <c r="H56" s="256"/>
      <c r="I56" s="256"/>
      <c r="J56" s="256"/>
      <c r="K56" s="256"/>
      <c r="L56" s="256"/>
      <c r="M56" s="256"/>
      <c r="N56" s="256"/>
      <c r="O56" s="256"/>
      <c r="P56" s="256"/>
      <c r="Q56" s="256"/>
      <c r="R56" s="256"/>
      <c r="S56" s="256"/>
      <c r="T56" s="256"/>
      <c r="U56" s="256"/>
      <c r="V56" s="256"/>
      <c r="W56" s="256"/>
      <c r="X56" s="256"/>
    </row>
    <row r="57" spans="1:25" ht="24" customHeight="1" x14ac:dyDescent="0.45">
      <c r="A57" s="256"/>
      <c r="B57" s="419" t="s">
        <v>378</v>
      </c>
      <c r="C57" s="419"/>
      <c r="D57" s="422"/>
      <c r="E57" s="422"/>
      <c r="F57" s="422"/>
      <c r="G57" s="256" t="s">
        <v>137</v>
      </c>
      <c r="H57" s="256"/>
      <c r="I57" s="256"/>
      <c r="J57" s="256"/>
      <c r="K57" s="256"/>
      <c r="L57" s="256"/>
      <c r="M57" s="256"/>
      <c r="N57" s="256"/>
      <c r="O57" s="256"/>
      <c r="P57" s="256"/>
      <c r="Q57" s="256"/>
      <c r="R57" s="256"/>
      <c r="S57" s="256"/>
      <c r="T57" s="256"/>
      <c r="U57" s="256"/>
      <c r="V57" s="256"/>
      <c r="W57" s="256"/>
      <c r="X57" s="256"/>
    </row>
    <row r="58" spans="1:25" x14ac:dyDescent="0.45">
      <c r="A58" s="256"/>
      <c r="B58" s="269"/>
      <c r="C58" s="256"/>
      <c r="D58" s="270"/>
      <c r="E58" s="270"/>
      <c r="F58" s="270"/>
      <c r="G58" s="256"/>
      <c r="H58" s="256"/>
      <c r="I58" s="256"/>
      <c r="J58" s="256"/>
      <c r="K58" s="256"/>
      <c r="L58" s="256"/>
      <c r="M58" s="256"/>
      <c r="N58" s="256"/>
      <c r="O58" s="256"/>
      <c r="P58" s="256"/>
      <c r="Q58" s="256"/>
      <c r="R58" s="256"/>
      <c r="S58" s="256"/>
      <c r="T58" s="256"/>
      <c r="U58" s="256"/>
      <c r="V58" s="256"/>
      <c r="W58" s="256"/>
      <c r="X58" s="256"/>
    </row>
    <row r="59" spans="1:25" ht="24" customHeight="1" x14ac:dyDescent="0.45">
      <c r="A59" s="256"/>
      <c r="B59" s="420" t="s">
        <v>379</v>
      </c>
      <c r="C59" s="420"/>
      <c r="D59" s="422"/>
      <c r="E59" s="422"/>
      <c r="F59" s="422"/>
      <c r="G59" s="256" t="s">
        <v>137</v>
      </c>
      <c r="H59" s="256" t="s">
        <v>380</v>
      </c>
      <c r="I59" s="256"/>
      <c r="J59" s="256"/>
      <c r="K59" s="256"/>
      <c r="L59" s="256"/>
      <c r="M59" s="256"/>
      <c r="N59" s="256"/>
      <c r="O59" s="256"/>
      <c r="P59" s="256"/>
      <c r="Q59" s="256"/>
      <c r="R59" s="256"/>
      <c r="S59" s="256"/>
      <c r="T59" s="256"/>
      <c r="U59" s="256"/>
      <c r="V59" s="256"/>
      <c r="W59" s="256"/>
      <c r="X59" s="256"/>
    </row>
    <row r="60" spans="1:25" x14ac:dyDescent="0.45">
      <c r="A60" s="256"/>
      <c r="B60" s="256"/>
      <c r="C60" s="256"/>
      <c r="D60" s="270"/>
      <c r="E60" s="270"/>
      <c r="F60" s="270"/>
      <c r="G60" s="256"/>
      <c r="H60" s="256"/>
      <c r="I60" s="256"/>
      <c r="J60" s="256"/>
      <c r="K60" s="256"/>
      <c r="L60" s="256"/>
      <c r="M60" s="256"/>
      <c r="N60" s="256"/>
      <c r="O60" s="256"/>
      <c r="P60" s="256"/>
      <c r="Q60" s="256"/>
      <c r="R60" s="256"/>
      <c r="S60" s="256"/>
      <c r="T60" s="256"/>
      <c r="U60" s="256"/>
      <c r="V60" s="256"/>
      <c r="W60" s="256"/>
      <c r="X60" s="256"/>
    </row>
    <row r="61" spans="1:25" ht="24" customHeight="1" x14ac:dyDescent="0.45">
      <c r="A61" s="256"/>
      <c r="B61" s="419" t="s">
        <v>381</v>
      </c>
      <c r="C61" s="420"/>
      <c r="D61" s="421" t="str">
        <f>IF(D59="","",(D59+IF(J52&lt;150000,J52,150000)))</f>
        <v/>
      </c>
      <c r="E61" s="421"/>
      <c r="F61" s="421"/>
      <c r="G61" s="256" t="s">
        <v>137</v>
      </c>
      <c r="H61" s="256"/>
      <c r="I61" s="256"/>
      <c r="J61" s="256"/>
      <c r="K61" s="256"/>
      <c r="L61" s="256"/>
      <c r="M61" s="256"/>
      <c r="N61" s="256"/>
      <c r="O61" s="256"/>
      <c r="P61" s="256"/>
      <c r="Q61" s="256"/>
      <c r="R61" s="256"/>
      <c r="S61" s="256"/>
      <c r="T61" s="256"/>
      <c r="U61" s="256"/>
      <c r="V61" s="256"/>
      <c r="W61" s="256"/>
      <c r="X61" s="256"/>
    </row>
    <row r="62" spans="1:25" x14ac:dyDescent="0.45">
      <c r="A62" s="256"/>
      <c r="B62" s="269"/>
      <c r="C62" s="256"/>
      <c r="D62" s="270"/>
      <c r="E62" s="270"/>
      <c r="F62" s="270"/>
      <c r="G62" s="256"/>
      <c r="H62" s="256"/>
      <c r="I62" s="256"/>
      <c r="J62" s="256"/>
      <c r="K62" s="256"/>
      <c r="L62" s="256"/>
      <c r="M62" s="256"/>
      <c r="N62" s="256"/>
      <c r="O62" s="256"/>
      <c r="P62" s="256"/>
      <c r="Q62" s="256"/>
      <c r="R62" s="256"/>
      <c r="S62" s="256"/>
      <c r="T62" s="256"/>
      <c r="U62" s="256"/>
      <c r="V62" s="256"/>
      <c r="W62" s="256"/>
      <c r="X62" s="256"/>
    </row>
    <row r="63" spans="1:25" ht="24" customHeight="1" x14ac:dyDescent="0.45">
      <c r="A63" s="256"/>
      <c r="B63" s="419" t="s">
        <v>343</v>
      </c>
      <c r="C63" s="420"/>
      <c r="D63" s="421">
        <f>MIN(D54,D61)</f>
        <v>0</v>
      </c>
      <c r="E63" s="421"/>
      <c r="F63" s="421"/>
      <c r="G63" s="256" t="s">
        <v>137</v>
      </c>
      <c r="H63" s="256"/>
      <c r="I63" s="256"/>
      <c r="J63" s="256"/>
      <c r="K63" s="256"/>
      <c r="L63" s="256"/>
      <c r="M63" s="256"/>
      <c r="N63" s="256"/>
      <c r="O63" s="256"/>
      <c r="P63" s="256"/>
      <c r="Q63" s="256"/>
      <c r="R63" s="256"/>
      <c r="S63" s="256"/>
      <c r="T63" s="256"/>
      <c r="U63" s="256"/>
      <c r="V63" s="256"/>
      <c r="W63" s="256"/>
      <c r="X63" s="256"/>
    </row>
    <row r="64" spans="1:25" x14ac:dyDescent="0.4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row>
    <row r="65" spans="1:24" x14ac:dyDescent="0.45">
      <c r="A65" s="256"/>
      <c r="B65" s="269"/>
      <c r="C65" s="256"/>
      <c r="D65" s="256"/>
      <c r="E65" s="256"/>
      <c r="F65" s="256"/>
      <c r="G65" s="256"/>
      <c r="H65" s="256"/>
      <c r="I65" s="256"/>
      <c r="J65" s="256"/>
      <c r="K65" s="256"/>
      <c r="L65" s="256"/>
      <c r="M65" s="256"/>
      <c r="N65" s="256"/>
      <c r="O65" s="256"/>
      <c r="P65" s="256"/>
      <c r="Q65" s="256"/>
      <c r="R65" s="256"/>
      <c r="S65" s="256"/>
      <c r="T65" s="256"/>
      <c r="U65" s="256"/>
      <c r="V65" s="256"/>
      <c r="W65" s="256"/>
      <c r="X65" s="256"/>
    </row>
    <row r="66" spans="1:24" ht="24" customHeight="1" x14ac:dyDescent="0.45">
      <c r="A66" s="256"/>
      <c r="B66" s="419" t="s">
        <v>210</v>
      </c>
      <c r="C66" s="420"/>
      <c r="D66" s="421">
        <f>IF(D63/3&gt;O66,O66,(ROUNDDOWN(D63/3,-3)))</f>
        <v>0</v>
      </c>
      <c r="E66" s="421"/>
      <c r="F66" s="421"/>
      <c r="G66" s="256" t="s">
        <v>137</v>
      </c>
      <c r="H66" s="256"/>
      <c r="I66" s="256"/>
      <c r="J66" s="256"/>
      <c r="K66" s="256"/>
      <c r="L66" s="256"/>
      <c r="M66" s="256" t="str">
        <f>C6</f>
        <v/>
      </c>
      <c r="N66" s="256"/>
      <c r="O66" s="256">
        <f>IF(M66="",0,IF(M66=R7,500000,IF(M66=R6,1000000,IF(M66=R5,1500000))))</f>
        <v>0</v>
      </c>
      <c r="P66" s="256"/>
      <c r="Q66" s="256"/>
      <c r="R66" s="256"/>
      <c r="S66" s="256"/>
      <c r="T66" s="256"/>
      <c r="U66" s="256"/>
      <c r="V66" s="256"/>
      <c r="W66" s="256"/>
      <c r="X66" s="256"/>
    </row>
    <row r="67" spans="1:24" x14ac:dyDescent="0.45">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row>
  </sheetData>
  <sheetProtection algorithmName="SHA-512" hashValue="TOnzWPbqwzUghxSnW8IpgDQSeI+PvscRrScD5DDutsTyXwdSx/oyhHTOwhmIOcE50ly3KXvdKqzHcf/p+DYDHw==" saltValue="P4a4Dg33jDWjRORD2lTPTw==" spinCount="100000" sheet="1" selectLockedCells="1"/>
  <mergeCells count="43">
    <mergeCell ref="B61:C61"/>
    <mergeCell ref="D61:F61"/>
    <mergeCell ref="B63:C63"/>
    <mergeCell ref="D63:F63"/>
    <mergeCell ref="B66:C66"/>
    <mergeCell ref="D66:F66"/>
    <mergeCell ref="B54:C54"/>
    <mergeCell ref="D54:F54"/>
    <mergeCell ref="B57:C57"/>
    <mergeCell ref="D57:F57"/>
    <mergeCell ref="B59:C59"/>
    <mergeCell ref="D59:F59"/>
    <mergeCell ref="J22:J23"/>
    <mergeCell ref="K22:K23"/>
    <mergeCell ref="B50:B51"/>
    <mergeCell ref="C50:C51"/>
    <mergeCell ref="D50:F50"/>
    <mergeCell ref="G50:G51"/>
    <mergeCell ref="H50:H51"/>
    <mergeCell ref="I50:I51"/>
    <mergeCell ref="J50:J51"/>
    <mergeCell ref="K50:K51"/>
    <mergeCell ref="B22:B23"/>
    <mergeCell ref="C22:C23"/>
    <mergeCell ref="D22:F22"/>
    <mergeCell ref="G22:G23"/>
    <mergeCell ref="H22:H23"/>
    <mergeCell ref="I22:I23"/>
    <mergeCell ref="B14:B16"/>
    <mergeCell ref="D14:E14"/>
    <mergeCell ref="D15:E15"/>
    <mergeCell ref="D16:E16"/>
    <mergeCell ref="B17:B19"/>
    <mergeCell ref="D17:E17"/>
    <mergeCell ref="D18:E18"/>
    <mergeCell ref="D19:E19"/>
    <mergeCell ref="A3:K3"/>
    <mergeCell ref="I6:K6"/>
    <mergeCell ref="D10:E10"/>
    <mergeCell ref="B11:B13"/>
    <mergeCell ref="D11:E11"/>
    <mergeCell ref="D12:E12"/>
    <mergeCell ref="D13:E13"/>
  </mergeCells>
  <phoneticPr fontId="2"/>
  <dataValidations count="3">
    <dataValidation type="list" allowBlank="1" showInputMessage="1" showErrorMessage="1" sqref="C11:C19" xr:uid="{F194BBBD-1585-4926-B340-A02E70480A3D}">
      <formula1>$Q$12:$Q$14</formula1>
    </dataValidation>
    <dataValidation type="list" allowBlank="1" showInputMessage="1" showErrorMessage="1" sqref="C52" xr:uid="{A07318D5-BA51-4BCC-A5D1-878901D59682}">
      <formula1>$Q$52:$Q$53</formula1>
    </dataValidation>
    <dataValidation type="list" allowBlank="1" showInputMessage="1" showErrorMessage="1" sqref="C24:C47" xr:uid="{E0FB3E10-BFF9-4688-A53D-E5C8136B4BBD}">
      <formula1>$Q$24:$Q$26</formula1>
    </dataValidation>
  </dataValidations>
  <pageMargins left="0.51181102362204722" right="0.51181102362204722" top="0.55118110236220474" bottom="0.35433070866141736" header="0.31496062992125984" footer="0.31496062992125984"/>
  <pageSetup paperSize="9" scale="75"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2"/>
  <sheetViews>
    <sheetView view="pageBreakPreview" zoomScaleNormal="100" zoomScaleSheetLayoutView="100" workbookViewId="0">
      <selection activeCell="A4" sqref="A4"/>
    </sheetView>
  </sheetViews>
  <sheetFormatPr defaultColWidth="2.8984375" defaultRowHeight="18" customHeight="1" x14ac:dyDescent="0.45"/>
  <cols>
    <col min="1" max="26" width="2.8984375" style="49"/>
    <col min="27" max="27" width="2.8984375" style="50"/>
    <col min="28" max="16384" width="2.8984375" style="49"/>
  </cols>
  <sheetData>
    <row r="1" spans="1:27" ht="18" customHeight="1" x14ac:dyDescent="0.45">
      <c r="A1" s="53" t="s">
        <v>149</v>
      </c>
      <c r="B1" s="53"/>
      <c r="C1" s="53"/>
      <c r="D1" s="53"/>
      <c r="E1" s="53"/>
      <c r="F1" s="53"/>
      <c r="G1" s="53"/>
      <c r="H1" s="53"/>
      <c r="I1" s="53"/>
      <c r="J1" s="53"/>
      <c r="K1" s="53"/>
      <c r="L1" s="53"/>
      <c r="M1" s="53"/>
      <c r="N1" s="53"/>
      <c r="O1" s="53"/>
      <c r="P1" s="53"/>
      <c r="Q1" s="53"/>
      <c r="R1" s="53"/>
      <c r="S1" s="53"/>
      <c r="T1" s="53"/>
      <c r="U1" s="53"/>
      <c r="V1" s="53"/>
      <c r="W1" s="53"/>
      <c r="X1" s="53"/>
      <c r="Y1" s="53"/>
      <c r="Z1" s="53"/>
    </row>
    <row r="2" spans="1:27" ht="18" customHeight="1" x14ac:dyDescent="0.45">
      <c r="A2" s="423" t="s">
        <v>317</v>
      </c>
      <c r="B2" s="423"/>
      <c r="C2" s="423"/>
      <c r="D2" s="423"/>
      <c r="E2" s="423"/>
      <c r="F2" s="423"/>
      <c r="G2" s="423"/>
      <c r="H2" s="423"/>
      <c r="I2" s="423"/>
      <c r="J2" s="423"/>
      <c r="K2" s="423"/>
      <c r="L2" s="423"/>
      <c r="M2" s="423"/>
      <c r="N2" s="423"/>
      <c r="O2" s="423"/>
      <c r="P2" s="423"/>
      <c r="Q2" s="423"/>
      <c r="R2" s="423"/>
      <c r="S2" s="423"/>
      <c r="T2" s="423"/>
      <c r="U2" s="423"/>
      <c r="V2" s="423"/>
      <c r="W2" s="423"/>
      <c r="X2" s="423"/>
      <c r="Y2" s="423"/>
      <c r="Z2" s="423"/>
    </row>
    <row r="3" spans="1:27" ht="18" customHeight="1" x14ac:dyDescent="0.4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7" ht="18" customHeight="1" x14ac:dyDescent="0.45">
      <c r="A4" s="82"/>
      <c r="B4" s="82"/>
      <c r="C4" s="82"/>
      <c r="D4" s="82"/>
      <c r="E4" s="82"/>
      <c r="F4" s="82"/>
      <c r="G4" s="82"/>
      <c r="H4" s="82"/>
      <c r="I4" s="82"/>
      <c r="J4" s="82"/>
      <c r="K4" s="82"/>
      <c r="L4" s="82"/>
      <c r="M4" s="82"/>
      <c r="N4" s="82"/>
      <c r="O4" s="81" t="s">
        <v>148</v>
      </c>
      <c r="P4" s="81"/>
      <c r="Q4" s="430" t="str">
        <f>IF('【様式第２号の２】事業計画書兼チェックシート（改修）'!C14="","",'【様式第２号の２】事業計画書兼チェックシート（改修）'!C14)</f>
        <v/>
      </c>
      <c r="R4" s="430"/>
      <c r="S4" s="80" t="s">
        <v>79</v>
      </c>
      <c r="T4" s="430" t="str">
        <f>IF('【様式第２号の２】事業計画書兼チェックシート（改修）'!H14="","",'【様式第２号の２】事業計画書兼チェックシート（改修）'!H14)</f>
        <v/>
      </c>
      <c r="U4" s="430"/>
      <c r="V4" s="80" t="s">
        <v>147</v>
      </c>
      <c r="W4" s="430" t="str">
        <f>IF('【様式第２号の２】事業計画書兼チェックシート（改修）'!K14="","",'【様式第２号の２】事業計画書兼チェックシート（改修）'!K14)</f>
        <v/>
      </c>
      <c r="X4" s="430"/>
      <c r="Y4" s="80" t="s">
        <v>77</v>
      </c>
      <c r="Z4" s="80"/>
      <c r="AA4" s="79" t="s">
        <v>146</v>
      </c>
    </row>
    <row r="5" spans="1:27" ht="18" customHeight="1" x14ac:dyDescent="0.45">
      <c r="A5" s="53"/>
      <c r="B5" s="53" t="str">
        <f>IF('【様式第２号の２】事業計画書兼チェックシート（改修）'!BG32="","鳥取県　　　　　所長　様",'【様式第２号の２】事業計画書兼チェックシート（改修）'!BG32&amp;"　様")</f>
        <v>鳥取県　　　　　所長　様</v>
      </c>
      <c r="C5" s="53"/>
      <c r="D5" s="53"/>
      <c r="E5" s="53"/>
      <c r="F5" s="53"/>
      <c r="G5" s="53"/>
      <c r="H5" s="53"/>
      <c r="I5" s="53"/>
      <c r="J5" s="53"/>
      <c r="K5" s="53"/>
      <c r="L5" s="53"/>
      <c r="M5" s="53"/>
      <c r="N5" s="53"/>
      <c r="O5" s="53"/>
      <c r="P5" s="53"/>
      <c r="Q5" s="53"/>
      <c r="R5" s="53"/>
      <c r="S5" s="53"/>
      <c r="T5" s="53"/>
      <c r="U5" s="53"/>
      <c r="V5" s="53"/>
      <c r="W5" s="53"/>
      <c r="X5" s="53"/>
      <c r="Y5" s="53"/>
      <c r="Z5" s="53"/>
    </row>
    <row r="6" spans="1:27" ht="18" customHeight="1" x14ac:dyDescent="0.45">
      <c r="A6" s="53"/>
      <c r="B6" s="53"/>
      <c r="C6" s="53"/>
      <c r="D6" s="53"/>
      <c r="E6" s="53"/>
      <c r="F6" s="53"/>
      <c r="G6" s="53"/>
      <c r="H6" s="53"/>
      <c r="I6" s="53"/>
      <c r="J6" s="53"/>
      <c r="K6" s="53"/>
      <c r="L6" s="53"/>
      <c r="M6" s="53"/>
      <c r="N6" s="53"/>
      <c r="O6" s="53"/>
      <c r="P6" s="53"/>
      <c r="Q6" s="53"/>
      <c r="R6" s="53"/>
      <c r="S6" s="53"/>
      <c r="T6" s="53"/>
      <c r="U6" s="53"/>
      <c r="V6" s="53"/>
      <c r="W6" s="53"/>
      <c r="X6" s="53"/>
      <c r="Y6" s="53"/>
      <c r="Z6" s="53"/>
    </row>
    <row r="7" spans="1:27" ht="18" customHeight="1" x14ac:dyDescent="0.45">
      <c r="A7" s="53"/>
      <c r="B7" s="53"/>
      <c r="C7" s="53"/>
      <c r="D7" s="53"/>
      <c r="E7" s="53"/>
      <c r="F7" s="53"/>
      <c r="G7" s="53"/>
      <c r="H7" s="53"/>
      <c r="I7" s="53"/>
      <c r="J7" s="53"/>
      <c r="K7" s="53"/>
      <c r="L7" s="53"/>
      <c r="M7" s="53" t="s">
        <v>145</v>
      </c>
      <c r="N7" s="53"/>
      <c r="O7" s="53"/>
      <c r="P7" s="53"/>
      <c r="Q7" s="53"/>
      <c r="R7" s="53"/>
      <c r="S7" s="53"/>
      <c r="T7" s="53"/>
      <c r="U7" s="53"/>
      <c r="V7" s="53"/>
      <c r="W7" s="53"/>
      <c r="X7" s="53"/>
      <c r="Y7" s="53"/>
      <c r="Z7" s="53"/>
    </row>
    <row r="8" spans="1:27" ht="18" customHeight="1" x14ac:dyDescent="0.45">
      <c r="A8" s="53"/>
      <c r="B8" s="53"/>
      <c r="C8" s="53"/>
      <c r="D8" s="53"/>
      <c r="E8" s="53"/>
      <c r="F8" s="53"/>
      <c r="G8" s="53"/>
      <c r="H8" s="53"/>
      <c r="I8" s="53"/>
      <c r="J8" s="53"/>
      <c r="K8" s="53"/>
      <c r="L8" s="53"/>
      <c r="M8" s="53" t="s">
        <v>46</v>
      </c>
      <c r="N8" s="53"/>
      <c r="O8" s="53" t="s">
        <v>119</v>
      </c>
      <c r="P8" s="429" t="str">
        <f>IF('【様式第２号の２】事業計画書兼チェックシート（改修）'!O16="","",'【様式第２号の２】事業計画書兼チェックシート（改修）'!O16)</f>
        <v/>
      </c>
      <c r="Q8" s="429"/>
      <c r="R8" s="429"/>
      <c r="S8" s="429"/>
      <c r="T8" s="429"/>
      <c r="U8" s="429"/>
      <c r="V8" s="429"/>
      <c r="W8" s="429"/>
      <c r="X8" s="429"/>
      <c r="Y8" s="53"/>
      <c r="Z8" s="53"/>
    </row>
    <row r="9" spans="1:27" ht="35.25" customHeight="1" x14ac:dyDescent="0.45">
      <c r="A9" s="53"/>
      <c r="B9" s="53"/>
      <c r="C9" s="53"/>
      <c r="D9" s="53"/>
      <c r="E9" s="53"/>
      <c r="F9" s="53"/>
      <c r="G9" s="53"/>
      <c r="H9" s="53"/>
      <c r="I9" s="53"/>
      <c r="J9" s="53"/>
      <c r="K9" s="53"/>
      <c r="L9" s="53"/>
      <c r="M9" s="53"/>
      <c r="N9" s="53"/>
      <c r="O9" s="427" t="str">
        <f>IF('【様式第２号の２】事業計画書兼チェックシート（改修）'!N17="","",'【様式第２号の２】事業計画書兼チェックシート（改修）'!N17)</f>
        <v/>
      </c>
      <c r="P9" s="427"/>
      <c r="Q9" s="427"/>
      <c r="R9" s="427"/>
      <c r="S9" s="427"/>
      <c r="T9" s="427"/>
      <c r="U9" s="427"/>
      <c r="V9" s="427"/>
      <c r="W9" s="427"/>
      <c r="X9" s="427"/>
      <c r="Y9" s="53"/>
      <c r="Z9" s="53"/>
    </row>
    <row r="10" spans="1:27" ht="18" customHeight="1" x14ac:dyDescent="0.45">
      <c r="A10" s="53"/>
      <c r="B10" s="53"/>
      <c r="C10" s="53"/>
      <c r="D10" s="53"/>
      <c r="E10" s="53"/>
      <c r="F10" s="53"/>
      <c r="G10" s="53"/>
      <c r="H10" s="53"/>
      <c r="I10" s="53"/>
      <c r="J10" s="60" t="s">
        <v>409</v>
      </c>
      <c r="K10" s="60"/>
      <c r="L10" s="60"/>
      <c r="M10" s="60"/>
      <c r="N10" s="53"/>
      <c r="O10" s="427" t="str">
        <f>IF('【様式第２号の２】事業計画書兼チェックシート（改修）'!N18="","",'【様式第２号の２】事業計画書兼チェックシート（改修）'!N18)</f>
        <v/>
      </c>
      <c r="P10" s="427"/>
      <c r="Q10" s="427"/>
      <c r="R10" s="427"/>
      <c r="S10" s="427"/>
      <c r="T10" s="427"/>
      <c r="U10" s="427"/>
      <c r="V10" s="427"/>
      <c r="W10" s="427"/>
      <c r="X10" s="427"/>
      <c r="Y10" s="53"/>
      <c r="Z10" s="53"/>
      <c r="AA10" s="50" t="s">
        <v>144</v>
      </c>
    </row>
    <row r="11" spans="1:27" ht="18" customHeight="1" x14ac:dyDescent="0.45">
      <c r="A11" s="53"/>
      <c r="B11" s="53"/>
      <c r="C11" s="53"/>
      <c r="D11" s="53"/>
      <c r="E11" s="53"/>
      <c r="F11" s="53"/>
      <c r="G11" s="53"/>
      <c r="H11" s="53"/>
      <c r="I11" s="53"/>
      <c r="J11" s="60" t="s">
        <v>318</v>
      </c>
      <c r="K11" s="60"/>
      <c r="L11" s="60"/>
      <c r="M11" s="60"/>
      <c r="N11" s="53"/>
      <c r="O11" s="427" t="str">
        <f>IF('【様式第２号の２】事業計画書兼チェックシート（改修）'!N19="","",'【様式第２号の２】事業計画書兼チェックシート（改修）'!N19)</f>
        <v/>
      </c>
      <c r="P11" s="427"/>
      <c r="Q11" s="427"/>
      <c r="R11" s="427"/>
      <c r="S11" s="427"/>
      <c r="T11" s="427"/>
      <c r="U11" s="427"/>
      <c r="V11" s="427"/>
      <c r="W11" s="427"/>
      <c r="X11" s="427"/>
      <c r="Y11" s="53"/>
      <c r="Z11" s="53"/>
    </row>
    <row r="12" spans="1:27" ht="18" customHeight="1" x14ac:dyDescent="0.45">
      <c r="A12" s="53"/>
      <c r="B12" s="53"/>
      <c r="C12" s="53"/>
      <c r="D12" s="53"/>
      <c r="E12" s="53"/>
      <c r="F12" s="53"/>
      <c r="G12" s="53"/>
      <c r="H12" s="53"/>
      <c r="I12" s="53"/>
      <c r="J12" s="429" t="s">
        <v>114</v>
      </c>
      <c r="K12" s="429"/>
      <c r="L12" s="429"/>
      <c r="M12" s="429"/>
      <c r="N12" s="53"/>
      <c r="O12" s="429" t="str">
        <f>IF('【様式第２号の２】事業計画書兼チェックシート（改修）'!N20="","",'【様式第２号の２】事業計画書兼チェックシート（改修）'!N20)</f>
        <v/>
      </c>
      <c r="P12" s="429"/>
      <c r="Q12" s="429"/>
      <c r="R12" s="429"/>
      <c r="S12" s="429"/>
      <c r="T12" s="429"/>
      <c r="U12" s="429"/>
      <c r="V12" s="429"/>
      <c r="W12" s="429"/>
      <c r="X12" s="429"/>
      <c r="Y12" s="53"/>
      <c r="Z12" s="53"/>
    </row>
    <row r="13" spans="1:27" ht="18" customHeight="1" x14ac:dyDescent="0.4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7" ht="18" customHeight="1" x14ac:dyDescent="0.4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7" ht="36" customHeight="1" x14ac:dyDescent="0.45">
      <c r="A15" s="427" t="s">
        <v>321</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row>
    <row r="16" spans="1:27" ht="18" customHeight="1" x14ac:dyDescent="0.45">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35" ht="18" customHeight="1" x14ac:dyDescent="0.45">
      <c r="A17" s="428" t="s">
        <v>143</v>
      </c>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row>
    <row r="18" spans="1:35" ht="18" customHeight="1" x14ac:dyDescent="0.4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35" ht="18" customHeight="1" x14ac:dyDescent="0.45">
      <c r="A19" s="53"/>
      <c r="B19" s="75" t="s">
        <v>142</v>
      </c>
      <c r="C19" s="74"/>
      <c r="D19" s="74"/>
      <c r="E19" s="74"/>
      <c r="F19" s="74"/>
      <c r="G19" s="73"/>
      <c r="H19" s="424" t="s">
        <v>141</v>
      </c>
      <c r="I19" s="425"/>
      <c r="J19" s="425"/>
      <c r="K19" s="425"/>
      <c r="L19" s="425"/>
      <c r="M19" s="425"/>
      <c r="N19" s="425"/>
      <c r="O19" s="425"/>
      <c r="P19" s="425"/>
      <c r="Q19" s="425"/>
      <c r="R19" s="425"/>
      <c r="S19" s="425"/>
      <c r="T19" s="425"/>
      <c r="U19" s="425"/>
      <c r="V19" s="425"/>
      <c r="W19" s="425"/>
      <c r="X19" s="425"/>
      <c r="Y19" s="426"/>
      <c r="Z19" s="53"/>
    </row>
    <row r="20" spans="1:35" ht="18" customHeight="1" x14ac:dyDescent="0.45">
      <c r="A20" s="53"/>
      <c r="B20" s="75" t="s">
        <v>140</v>
      </c>
      <c r="C20" s="74"/>
      <c r="D20" s="74"/>
      <c r="E20" s="74"/>
      <c r="F20" s="74"/>
      <c r="G20" s="73"/>
      <c r="H20" s="78"/>
      <c r="I20" s="70"/>
      <c r="J20" s="70"/>
      <c r="K20" s="70"/>
      <c r="L20" s="77" t="s">
        <v>138</v>
      </c>
      <c r="M20" s="438">
        <f>IF('【様式第２号の２】事業計画書兼チェックシート（改修）'!K175="","",'【様式第２号の２】事業計画書兼チェックシート（改修）'!AB175*10000)</f>
        <v>0</v>
      </c>
      <c r="N20" s="438"/>
      <c r="O20" s="438"/>
      <c r="P20" s="438"/>
      <c r="Q20" s="438"/>
      <c r="R20" s="438"/>
      <c r="S20" s="70" t="s">
        <v>137</v>
      </c>
      <c r="T20" s="70"/>
      <c r="U20" s="70"/>
      <c r="V20" s="70"/>
      <c r="W20" s="70"/>
      <c r="X20" s="70"/>
      <c r="Y20" s="76"/>
      <c r="Z20" s="53"/>
      <c r="AA20" s="50" t="s">
        <v>136</v>
      </c>
    </row>
    <row r="21" spans="1:35" ht="18" customHeight="1" x14ac:dyDescent="0.45">
      <c r="A21" s="53"/>
      <c r="B21" s="75" t="s">
        <v>139</v>
      </c>
      <c r="C21" s="74"/>
      <c r="D21" s="74"/>
      <c r="E21" s="74"/>
      <c r="F21" s="74"/>
      <c r="G21" s="73"/>
      <c r="H21" s="72"/>
      <c r="I21" s="69"/>
      <c r="J21" s="69"/>
      <c r="K21" s="69"/>
      <c r="L21" s="71" t="s">
        <v>138</v>
      </c>
      <c r="M21" s="438">
        <f>IF('【様式第２号の２】事業計画書兼チェックシート（改修）'!K175="","",'【様式第２号の２】事業計画書兼チェックシート（改修）'!K175*10000)</f>
        <v>0</v>
      </c>
      <c r="N21" s="438"/>
      <c r="O21" s="438"/>
      <c r="P21" s="438"/>
      <c r="Q21" s="438"/>
      <c r="R21" s="438"/>
      <c r="S21" s="70" t="s">
        <v>137</v>
      </c>
      <c r="T21" s="69"/>
      <c r="U21" s="69"/>
      <c r="V21" s="69"/>
      <c r="W21" s="69"/>
      <c r="X21" s="69"/>
      <c r="Y21" s="68"/>
      <c r="Z21" s="53"/>
      <c r="AA21" s="50" t="s">
        <v>136</v>
      </c>
    </row>
    <row r="22" spans="1:35" ht="18" customHeight="1" x14ac:dyDescent="0.45">
      <c r="A22" s="53"/>
      <c r="B22" s="67" t="s">
        <v>135</v>
      </c>
      <c r="C22" s="64"/>
      <c r="D22" s="64"/>
      <c r="E22" s="64"/>
      <c r="F22" s="64"/>
      <c r="G22" s="63"/>
      <c r="H22" s="66"/>
      <c r="I22" s="65"/>
      <c r="J22" s="64"/>
      <c r="K22" s="64"/>
      <c r="L22" s="64"/>
      <c r="M22" s="64"/>
      <c r="N22" s="64"/>
      <c r="O22" s="64"/>
      <c r="P22" s="64"/>
      <c r="Q22" s="64"/>
      <c r="R22" s="64"/>
      <c r="S22" s="64"/>
      <c r="T22" s="64"/>
      <c r="U22" s="64"/>
      <c r="V22" s="64"/>
      <c r="W22" s="64"/>
      <c r="X22" s="64"/>
      <c r="Y22" s="63"/>
      <c r="Z22" s="53"/>
    </row>
    <row r="23" spans="1:35" ht="18" customHeight="1" x14ac:dyDescent="0.45">
      <c r="A23" s="53"/>
      <c r="B23" s="62"/>
      <c r="C23" s="53"/>
      <c r="D23" s="53"/>
      <c r="E23" s="53"/>
      <c r="F23" s="53"/>
      <c r="G23" s="59"/>
      <c r="H23" s="61" t="s">
        <v>311</v>
      </c>
      <c r="I23" s="60"/>
      <c r="J23" s="53"/>
      <c r="K23" s="53"/>
      <c r="L23" s="53"/>
      <c r="M23" s="53"/>
      <c r="N23" s="53"/>
      <c r="O23" s="53"/>
      <c r="P23" s="53"/>
      <c r="Q23" s="53"/>
      <c r="R23" s="53"/>
      <c r="S23" s="53"/>
      <c r="T23" s="53"/>
      <c r="U23" s="53"/>
      <c r="V23" s="53"/>
      <c r="W23" s="53"/>
      <c r="X23" s="53"/>
      <c r="Y23" s="59"/>
      <c r="Z23" s="53"/>
      <c r="AA23" s="50" t="s">
        <v>134</v>
      </c>
    </row>
    <row r="24" spans="1:35" ht="18" customHeight="1" x14ac:dyDescent="0.45">
      <c r="A24" s="53"/>
      <c r="B24" s="62"/>
      <c r="C24" s="53"/>
      <c r="D24" s="53"/>
      <c r="E24" s="53"/>
      <c r="F24" s="53"/>
      <c r="G24" s="59"/>
      <c r="H24" s="61" t="str">
        <f>IF('【様式第２号の２】事業計画書兼チェックシート（改修）'!C192="","","・"&amp;'【様式第２号の２】事業計画書兼チェックシート（改修）'!C192)</f>
        <v/>
      </c>
      <c r="I24" s="60"/>
      <c r="J24" s="53"/>
      <c r="K24" s="53"/>
      <c r="L24" s="53"/>
      <c r="M24" s="53"/>
      <c r="N24" s="53"/>
      <c r="O24" s="53"/>
      <c r="P24" s="53"/>
      <c r="Q24" s="53"/>
      <c r="R24" s="53"/>
      <c r="S24" s="53"/>
      <c r="T24" s="53"/>
      <c r="U24" s="53"/>
      <c r="V24" s="53"/>
      <c r="W24" s="53"/>
      <c r="X24" s="53"/>
      <c r="Y24" s="59"/>
      <c r="Z24" s="53"/>
    </row>
    <row r="25" spans="1:35" ht="18" customHeight="1" x14ac:dyDescent="0.45">
      <c r="A25" s="53"/>
      <c r="B25" s="62"/>
      <c r="C25" s="53"/>
      <c r="D25" s="53"/>
      <c r="E25" s="53"/>
      <c r="F25" s="53"/>
      <c r="G25" s="59"/>
      <c r="H25" s="61" t="s">
        <v>302</v>
      </c>
      <c r="I25" s="60"/>
      <c r="J25" s="53"/>
      <c r="K25" s="53"/>
      <c r="L25" s="53"/>
      <c r="M25" s="53"/>
      <c r="N25" s="53"/>
      <c r="O25" s="53"/>
      <c r="P25" s="53"/>
      <c r="Q25" s="53"/>
      <c r="R25" s="53"/>
      <c r="S25" s="53"/>
      <c r="T25" s="53"/>
      <c r="U25" s="53"/>
      <c r="V25" s="53"/>
      <c r="W25" s="53"/>
      <c r="X25" s="53"/>
      <c r="Y25" s="59"/>
      <c r="Z25" s="53"/>
    </row>
    <row r="26" spans="1:35" ht="18" customHeight="1" x14ac:dyDescent="0.45">
      <c r="A26" s="53"/>
      <c r="B26" s="62"/>
      <c r="C26" s="53"/>
      <c r="D26" s="53"/>
      <c r="E26" s="53"/>
      <c r="F26" s="53"/>
      <c r="G26" s="59"/>
      <c r="H26" s="61"/>
      <c r="I26" s="60"/>
      <c r="J26" s="53"/>
      <c r="K26" s="53"/>
      <c r="L26" s="53"/>
      <c r="M26" s="53"/>
      <c r="N26" s="53"/>
      <c r="O26" s="53"/>
      <c r="P26" s="53"/>
      <c r="Q26" s="53"/>
      <c r="R26" s="53"/>
      <c r="S26" s="53"/>
      <c r="T26" s="53"/>
      <c r="U26" s="53"/>
      <c r="V26" s="53"/>
      <c r="W26" s="53"/>
      <c r="X26" s="53"/>
      <c r="Y26" s="59"/>
      <c r="Z26" s="53"/>
    </row>
    <row r="27" spans="1:35" ht="18" customHeight="1" x14ac:dyDescent="0.45">
      <c r="A27" s="53"/>
      <c r="B27" s="62"/>
      <c r="C27" s="53"/>
      <c r="D27" s="53"/>
      <c r="E27" s="53"/>
      <c r="F27" s="53"/>
      <c r="G27" s="59"/>
      <c r="H27" s="61"/>
      <c r="I27" s="60"/>
      <c r="J27" s="53"/>
      <c r="K27" s="53"/>
      <c r="L27" s="53"/>
      <c r="M27" s="53"/>
      <c r="N27" s="53"/>
      <c r="O27" s="53"/>
      <c r="P27" s="53"/>
      <c r="Q27" s="53"/>
      <c r="R27" s="53"/>
      <c r="S27" s="53"/>
      <c r="T27" s="53"/>
      <c r="U27" s="53"/>
      <c r="V27" s="53"/>
      <c r="W27" s="53"/>
      <c r="X27" s="53"/>
      <c r="Y27" s="59"/>
      <c r="Z27" s="53"/>
    </row>
    <row r="28" spans="1:35" ht="18" customHeight="1" x14ac:dyDescent="0.45">
      <c r="A28" s="53"/>
      <c r="B28" s="62"/>
      <c r="C28" s="53"/>
      <c r="D28" s="53"/>
      <c r="E28" s="53"/>
      <c r="F28" s="53"/>
      <c r="G28" s="59"/>
      <c r="H28" s="61"/>
      <c r="I28" s="60"/>
      <c r="J28" s="53"/>
      <c r="K28" s="53"/>
      <c r="L28" s="53"/>
      <c r="M28" s="53"/>
      <c r="N28" s="53"/>
      <c r="O28" s="53"/>
      <c r="P28" s="53"/>
      <c r="Q28" s="53"/>
      <c r="R28" s="53"/>
      <c r="S28" s="53"/>
      <c r="T28" s="53"/>
      <c r="U28" s="53"/>
      <c r="V28" s="53"/>
      <c r="W28" s="53"/>
      <c r="X28" s="53"/>
      <c r="Y28" s="59"/>
      <c r="Z28" s="53"/>
    </row>
    <row r="29" spans="1:35" ht="18" customHeight="1" x14ac:dyDescent="0.45">
      <c r="A29" s="53"/>
      <c r="B29" s="58"/>
      <c r="C29" s="55"/>
      <c r="D29" s="55"/>
      <c r="E29" s="55"/>
      <c r="F29" s="55"/>
      <c r="G29" s="54"/>
      <c r="H29" s="57"/>
      <c r="I29" s="56"/>
      <c r="J29" s="55"/>
      <c r="K29" s="55"/>
      <c r="L29" s="55"/>
      <c r="M29" s="55"/>
      <c r="N29" s="55"/>
      <c r="O29" s="55"/>
      <c r="P29" s="55"/>
      <c r="Q29" s="55"/>
      <c r="R29" s="55"/>
      <c r="S29" s="55"/>
      <c r="T29" s="55"/>
      <c r="U29" s="55"/>
      <c r="V29" s="55"/>
      <c r="W29" s="55"/>
      <c r="X29" s="55"/>
      <c r="Y29" s="54"/>
      <c r="Z29" s="53"/>
    </row>
    <row r="30" spans="1:35" ht="18" customHeight="1" x14ac:dyDescent="0.4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35" ht="18" customHeight="1" x14ac:dyDescent="0.4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35" s="51" customFormat="1" ht="18" customHeight="1" x14ac:dyDescent="0.45">
      <c r="AA32" s="52"/>
      <c r="AB32" s="52"/>
      <c r="AC32" s="52"/>
      <c r="AD32" s="52"/>
      <c r="AE32" s="52"/>
      <c r="AF32" s="52"/>
      <c r="AG32" s="52"/>
      <c r="AH32" s="52"/>
      <c r="AI32" s="52"/>
    </row>
  </sheetData>
  <sheetProtection algorithmName="SHA-512" hashValue="DsC4p5dvzGsFi4FFXwGTmtlnCoFNj/TEGc8TS57uzS4ukYqI9HlAOUJuAT+v6k8LqWcmDba0CHACvcWaqRH3Ig==" saltValue="kP5uUpeR8U/rQmjT+C093g==" spinCount="100000" sheet="1" selectLockedCells="1"/>
  <mergeCells count="15">
    <mergeCell ref="A2:Z2"/>
    <mergeCell ref="H19:Y19"/>
    <mergeCell ref="M20:R20"/>
    <mergeCell ref="M21:R21"/>
    <mergeCell ref="A15:Z15"/>
    <mergeCell ref="A17:Z17"/>
    <mergeCell ref="J12:M12"/>
    <mergeCell ref="O12:X12"/>
    <mergeCell ref="Q4:R4"/>
    <mergeCell ref="T4:U4"/>
    <mergeCell ref="W4:X4"/>
    <mergeCell ref="P8:X8"/>
    <mergeCell ref="O9:X9"/>
    <mergeCell ref="O10:X10"/>
    <mergeCell ref="O11:X11"/>
  </mergeCells>
  <phoneticPr fontId="2"/>
  <conditionalFormatting sqref="A4:O4 S4 V4 Y4:Z4">
    <cfRule type="cellIs" dxfId="4" priority="1" operator="equal">
      <formula>"令和　年　月　日"</formula>
    </cfRule>
  </conditionalFormatting>
  <pageMargins left="0.98425196850393704" right="0.98425196850393704" top="0.98425196850393704" bottom="0.98425196850393704" header="0.31496062992125984" footer="0.31496062992125984"/>
  <pageSetup paperSize="9" scale="9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5512-1D86-41A2-81F7-8E3CBC4A06BD}">
  <dimension ref="A1:AI32"/>
  <sheetViews>
    <sheetView tabSelected="1" view="pageBreakPreview" zoomScaleNormal="100" zoomScaleSheetLayoutView="100" workbookViewId="0">
      <selection activeCell="A4" sqref="A4"/>
    </sheetView>
  </sheetViews>
  <sheetFormatPr defaultColWidth="2.8984375" defaultRowHeight="18" customHeight="1" x14ac:dyDescent="0.45"/>
  <cols>
    <col min="1" max="26" width="2.8984375" style="49"/>
    <col min="27" max="27" width="2.8984375" style="50"/>
    <col min="28" max="16384" width="2.8984375" style="49"/>
  </cols>
  <sheetData>
    <row r="1" spans="1:27" ht="18" customHeight="1" x14ac:dyDescent="0.45">
      <c r="A1" s="53" t="s">
        <v>149</v>
      </c>
      <c r="B1" s="53"/>
      <c r="C1" s="53"/>
      <c r="D1" s="53"/>
      <c r="E1" s="53"/>
      <c r="F1" s="53"/>
      <c r="G1" s="53"/>
      <c r="H1" s="53"/>
      <c r="I1" s="53"/>
      <c r="J1" s="53"/>
      <c r="K1" s="53"/>
      <c r="L1" s="53"/>
      <c r="M1" s="53"/>
      <c r="N1" s="53"/>
      <c r="O1" s="53"/>
      <c r="P1" s="53"/>
      <c r="Q1" s="53"/>
      <c r="R1" s="53"/>
      <c r="S1" s="53"/>
      <c r="T1" s="53"/>
      <c r="U1" s="53"/>
      <c r="V1" s="53"/>
      <c r="W1" s="53"/>
      <c r="X1" s="53"/>
      <c r="Y1" s="53"/>
      <c r="Z1" s="53"/>
    </row>
    <row r="2" spans="1:27" ht="18" customHeight="1" x14ac:dyDescent="0.45">
      <c r="A2" s="423" t="s">
        <v>393</v>
      </c>
      <c r="B2" s="423"/>
      <c r="C2" s="423"/>
      <c r="D2" s="423"/>
      <c r="E2" s="423"/>
      <c r="F2" s="423"/>
      <c r="G2" s="423"/>
      <c r="H2" s="423"/>
      <c r="I2" s="423"/>
      <c r="J2" s="423"/>
      <c r="K2" s="423"/>
      <c r="L2" s="423"/>
      <c r="M2" s="423"/>
      <c r="N2" s="423"/>
      <c r="O2" s="423"/>
      <c r="P2" s="423"/>
      <c r="Q2" s="423"/>
      <c r="R2" s="423"/>
      <c r="S2" s="423"/>
      <c r="T2" s="423"/>
      <c r="U2" s="423"/>
      <c r="V2" s="423"/>
      <c r="W2" s="423"/>
      <c r="X2" s="423"/>
      <c r="Y2" s="423"/>
      <c r="Z2" s="423"/>
    </row>
    <row r="3" spans="1:27" ht="18" customHeight="1" x14ac:dyDescent="0.4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7" ht="18" customHeight="1" x14ac:dyDescent="0.45">
      <c r="A4" s="82"/>
      <c r="B4" s="82"/>
      <c r="C4" s="82"/>
      <c r="D4" s="82"/>
      <c r="E4" s="82"/>
      <c r="F4" s="82"/>
      <c r="G4" s="82"/>
      <c r="H4" s="82"/>
      <c r="I4" s="82"/>
      <c r="J4" s="82"/>
      <c r="K4" s="82"/>
      <c r="L4" s="82"/>
      <c r="M4" s="82"/>
      <c r="N4" s="82"/>
      <c r="O4" s="81" t="s">
        <v>148</v>
      </c>
      <c r="P4" s="81"/>
      <c r="Q4" s="430" t="str">
        <f>IF('【様式第２号の２】事業計画書兼チェックシート（改修）'!C14="","",'【様式第２号の２】事業計画書兼チェックシート（改修）'!C14)</f>
        <v/>
      </c>
      <c r="R4" s="430"/>
      <c r="S4" s="80" t="s">
        <v>79</v>
      </c>
      <c r="T4" s="430" t="str">
        <f>IF('【様式第２号の２】事業計画書兼チェックシート（改修）'!H14="","",'【様式第２号の２】事業計画書兼チェックシート（改修）'!H14)</f>
        <v/>
      </c>
      <c r="U4" s="430"/>
      <c r="V4" s="80" t="s">
        <v>147</v>
      </c>
      <c r="W4" s="430" t="str">
        <f>IF('【様式第２号の２】事業計画書兼チェックシート（改修）'!K14="","",'【様式第２号の２】事業計画書兼チェックシート（改修）'!K14)</f>
        <v/>
      </c>
      <c r="X4" s="430"/>
      <c r="Y4" s="80" t="s">
        <v>77</v>
      </c>
      <c r="Z4" s="80"/>
      <c r="AA4" s="79" t="s">
        <v>146</v>
      </c>
    </row>
    <row r="5" spans="1:27" ht="18" customHeight="1" x14ac:dyDescent="0.45">
      <c r="A5" s="53"/>
      <c r="B5" s="53" t="str">
        <f>IF('【様式第２号の２】事業計画書兼チェックシート（改修）'!BG32="","鳥取県　　　　　所長　様",'【様式第２号の２】事業計画書兼チェックシート（改修）'!BG32&amp;"　様")</f>
        <v>鳥取県　　　　　所長　様</v>
      </c>
      <c r="C5" s="53"/>
      <c r="D5" s="53"/>
      <c r="E5" s="53"/>
      <c r="F5" s="53"/>
      <c r="G5" s="53"/>
      <c r="H5" s="53"/>
      <c r="I5" s="53"/>
      <c r="J5" s="53"/>
      <c r="K5" s="53"/>
      <c r="L5" s="53"/>
      <c r="M5" s="53"/>
      <c r="N5" s="53"/>
      <c r="O5" s="53"/>
      <c r="P5" s="53"/>
      <c r="Q5" s="53"/>
      <c r="R5" s="53"/>
      <c r="S5" s="53"/>
      <c r="T5" s="53"/>
      <c r="U5" s="53"/>
      <c r="V5" s="53"/>
      <c r="W5" s="53"/>
      <c r="X5" s="53"/>
      <c r="Y5" s="53"/>
      <c r="Z5" s="53"/>
    </row>
    <row r="6" spans="1:27" ht="18" customHeight="1" x14ac:dyDescent="0.45">
      <c r="A6" s="53"/>
      <c r="B6" s="53"/>
      <c r="C6" s="53"/>
      <c r="D6" s="53"/>
      <c r="E6" s="53"/>
      <c r="F6" s="53"/>
      <c r="G6" s="53"/>
      <c r="H6" s="53"/>
      <c r="I6" s="53"/>
      <c r="J6" s="53"/>
      <c r="K6" s="53"/>
      <c r="L6" s="53"/>
      <c r="M6" s="53"/>
      <c r="N6" s="53"/>
      <c r="O6" s="53"/>
      <c r="P6" s="53"/>
      <c r="Q6" s="53"/>
      <c r="R6" s="53"/>
      <c r="S6" s="53"/>
      <c r="T6" s="53"/>
      <c r="U6" s="53"/>
      <c r="V6" s="53"/>
      <c r="W6" s="53"/>
      <c r="X6" s="53"/>
      <c r="Y6" s="53"/>
      <c r="Z6" s="53"/>
    </row>
    <row r="7" spans="1:27" ht="18" customHeight="1" x14ac:dyDescent="0.45">
      <c r="A7" s="53"/>
      <c r="B7" s="53"/>
      <c r="C7" s="53"/>
      <c r="D7" s="53"/>
      <c r="E7" s="53"/>
      <c r="F7" s="53"/>
      <c r="G7" s="53"/>
      <c r="H7" s="53"/>
      <c r="I7" s="53"/>
      <c r="J7" s="53"/>
      <c r="K7" s="53"/>
      <c r="L7" s="53"/>
      <c r="M7" s="53" t="s">
        <v>145</v>
      </c>
      <c r="N7" s="53"/>
      <c r="O7" s="53"/>
      <c r="P7" s="53"/>
      <c r="Q7" s="53"/>
      <c r="R7" s="53"/>
      <c r="S7" s="53"/>
      <c r="T7" s="53"/>
      <c r="U7" s="53"/>
      <c r="V7" s="53"/>
      <c r="W7" s="53"/>
      <c r="X7" s="53"/>
      <c r="Y7" s="53"/>
      <c r="Z7" s="53"/>
    </row>
    <row r="8" spans="1:27" ht="18" customHeight="1" x14ac:dyDescent="0.45">
      <c r="A8" s="53"/>
      <c r="B8" s="53"/>
      <c r="C8" s="53"/>
      <c r="D8" s="53"/>
      <c r="E8" s="53"/>
      <c r="F8" s="53"/>
      <c r="G8" s="53"/>
      <c r="H8" s="53"/>
      <c r="I8" s="53"/>
      <c r="J8" s="53"/>
      <c r="K8" s="53"/>
      <c r="L8" s="53"/>
      <c r="M8" s="53" t="s">
        <v>46</v>
      </c>
      <c r="N8" s="53"/>
      <c r="O8" s="53" t="s">
        <v>119</v>
      </c>
      <c r="P8" s="429" t="str">
        <f>IF('【様式第２号の２】事業計画書兼チェックシート（改修）'!O16="","",'【様式第２号の２】事業計画書兼チェックシート（改修）'!O16)</f>
        <v/>
      </c>
      <c r="Q8" s="429"/>
      <c r="R8" s="429"/>
      <c r="S8" s="429"/>
      <c r="T8" s="429"/>
      <c r="U8" s="429"/>
      <c r="V8" s="429"/>
      <c r="W8" s="429"/>
      <c r="X8" s="429"/>
      <c r="Y8" s="53"/>
      <c r="Z8" s="53"/>
    </row>
    <row r="9" spans="1:27" ht="35.25" customHeight="1" x14ac:dyDescent="0.45">
      <c r="A9" s="53"/>
      <c r="B9" s="53"/>
      <c r="C9" s="53"/>
      <c r="D9" s="53"/>
      <c r="E9" s="53"/>
      <c r="F9" s="53"/>
      <c r="G9" s="53"/>
      <c r="H9" s="53"/>
      <c r="I9" s="53"/>
      <c r="J9" s="53"/>
      <c r="K9" s="53"/>
      <c r="L9" s="53"/>
      <c r="M9" s="53"/>
      <c r="N9" s="53"/>
      <c r="O9" s="427" t="str">
        <f>IF('【様式第２号の２】事業計画書兼チェックシート（改修）'!N17="","",'【様式第２号の２】事業計画書兼チェックシート（改修）'!N17)</f>
        <v/>
      </c>
      <c r="P9" s="427"/>
      <c r="Q9" s="427"/>
      <c r="R9" s="427"/>
      <c r="S9" s="427"/>
      <c r="T9" s="427"/>
      <c r="U9" s="427"/>
      <c r="V9" s="427"/>
      <c r="W9" s="427"/>
      <c r="X9" s="427"/>
      <c r="Y9" s="53"/>
      <c r="Z9" s="53"/>
    </row>
    <row r="10" spans="1:27" ht="18" customHeight="1" x14ac:dyDescent="0.45">
      <c r="A10" s="53"/>
      <c r="B10" s="53"/>
      <c r="C10" s="53"/>
      <c r="D10" s="53"/>
      <c r="E10" s="53"/>
      <c r="F10" s="53"/>
      <c r="G10" s="53"/>
      <c r="H10" s="53"/>
      <c r="I10" s="53"/>
      <c r="J10" s="60" t="s">
        <v>320</v>
      </c>
      <c r="K10" s="60"/>
      <c r="L10" s="60"/>
      <c r="M10" s="60"/>
      <c r="N10" s="53"/>
      <c r="O10" s="427" t="str">
        <f>IF('【様式第２号の２】事業計画書兼チェックシート（改修）'!N18="","",'【様式第２号の２】事業計画書兼チェックシート（改修）'!N18)</f>
        <v/>
      </c>
      <c r="P10" s="427"/>
      <c r="Q10" s="427"/>
      <c r="R10" s="427"/>
      <c r="S10" s="427"/>
      <c r="T10" s="427"/>
      <c r="U10" s="427"/>
      <c r="V10" s="427"/>
      <c r="W10" s="427"/>
      <c r="X10" s="427"/>
      <c r="Y10" s="53"/>
      <c r="Z10" s="53"/>
      <c r="AA10" s="50" t="s">
        <v>144</v>
      </c>
    </row>
    <row r="11" spans="1:27" ht="18" customHeight="1" x14ac:dyDescent="0.45">
      <c r="A11" s="53"/>
      <c r="B11" s="53"/>
      <c r="C11" s="53"/>
      <c r="D11" s="53"/>
      <c r="E11" s="53"/>
      <c r="F11" s="53"/>
      <c r="G11" s="53"/>
      <c r="H11" s="53"/>
      <c r="I11" s="53"/>
      <c r="J11" s="60" t="s">
        <v>318</v>
      </c>
      <c r="K11" s="60"/>
      <c r="L11" s="60"/>
      <c r="M11" s="60"/>
      <c r="N11" s="53"/>
      <c r="O11" s="427" t="str">
        <f>IF('【様式第２号の２】事業計画書兼チェックシート（改修）'!N19="","",'【様式第２号の２】事業計画書兼チェックシート（改修）'!N19)</f>
        <v/>
      </c>
      <c r="P11" s="427"/>
      <c r="Q11" s="427"/>
      <c r="R11" s="427"/>
      <c r="S11" s="427"/>
      <c r="T11" s="427"/>
      <c r="U11" s="427"/>
      <c r="V11" s="427"/>
      <c r="W11" s="427"/>
      <c r="X11" s="427"/>
      <c r="Y11" s="53"/>
      <c r="Z11" s="53"/>
    </row>
    <row r="12" spans="1:27" ht="18" customHeight="1" x14ac:dyDescent="0.45">
      <c r="A12" s="53"/>
      <c r="B12" s="53"/>
      <c r="C12" s="53"/>
      <c r="D12" s="53"/>
      <c r="E12" s="53"/>
      <c r="F12" s="53"/>
      <c r="G12" s="53"/>
      <c r="H12" s="53"/>
      <c r="I12" s="53"/>
      <c r="J12" s="429" t="s">
        <v>114</v>
      </c>
      <c r="K12" s="429"/>
      <c r="L12" s="429"/>
      <c r="M12" s="429"/>
      <c r="N12" s="53"/>
      <c r="O12" s="429" t="str">
        <f>IF('【様式第２号の２】事業計画書兼チェックシート（改修）'!N20="","",'【様式第２号の２】事業計画書兼チェックシート（改修）'!N20)</f>
        <v/>
      </c>
      <c r="P12" s="429"/>
      <c r="Q12" s="429"/>
      <c r="R12" s="429"/>
      <c r="S12" s="429"/>
      <c r="T12" s="429"/>
      <c r="U12" s="429"/>
      <c r="V12" s="429"/>
      <c r="W12" s="429"/>
      <c r="X12" s="429"/>
      <c r="Y12" s="53"/>
      <c r="Z12" s="53"/>
    </row>
    <row r="13" spans="1:27" ht="18" customHeight="1" x14ac:dyDescent="0.4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7" ht="18" customHeight="1" x14ac:dyDescent="0.4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7" ht="36" customHeight="1" x14ac:dyDescent="0.45">
      <c r="A15" s="427" t="s">
        <v>394</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row>
    <row r="16" spans="1:27" ht="18" customHeight="1" x14ac:dyDescent="0.45">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35" ht="18" customHeight="1" x14ac:dyDescent="0.45">
      <c r="A17" s="428" t="s">
        <v>143</v>
      </c>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row>
    <row r="18" spans="1:35" ht="18" customHeight="1" x14ac:dyDescent="0.4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35" ht="18" customHeight="1" x14ac:dyDescent="0.45">
      <c r="A19" s="53"/>
      <c r="B19" s="75" t="s">
        <v>142</v>
      </c>
      <c r="C19" s="74"/>
      <c r="D19" s="74"/>
      <c r="E19" s="74"/>
      <c r="F19" s="74"/>
      <c r="G19" s="73"/>
      <c r="H19" s="424" t="s">
        <v>395</v>
      </c>
      <c r="I19" s="425"/>
      <c r="J19" s="425"/>
      <c r="K19" s="425"/>
      <c r="L19" s="425"/>
      <c r="M19" s="425"/>
      <c r="N19" s="425"/>
      <c r="O19" s="425"/>
      <c r="P19" s="425"/>
      <c r="Q19" s="425"/>
      <c r="R19" s="425"/>
      <c r="S19" s="425"/>
      <c r="T19" s="425"/>
      <c r="U19" s="425"/>
      <c r="V19" s="425"/>
      <c r="W19" s="425"/>
      <c r="X19" s="425"/>
      <c r="Y19" s="426"/>
      <c r="Z19" s="53"/>
    </row>
    <row r="20" spans="1:35" ht="18" customHeight="1" x14ac:dyDescent="0.45">
      <c r="A20" s="53"/>
      <c r="B20" s="75" t="s">
        <v>140</v>
      </c>
      <c r="C20" s="74"/>
      <c r="D20" s="74"/>
      <c r="E20" s="74"/>
      <c r="F20" s="74"/>
      <c r="G20" s="73"/>
      <c r="H20" s="78"/>
      <c r="I20" s="70"/>
      <c r="J20" s="70"/>
      <c r="K20" s="70"/>
      <c r="L20" s="77" t="s">
        <v>138</v>
      </c>
      <c r="M20" s="438">
        <f>【様式第６号の３】補助基準額等算定表!D63</f>
        <v>0</v>
      </c>
      <c r="N20" s="438"/>
      <c r="O20" s="438"/>
      <c r="P20" s="438"/>
      <c r="Q20" s="438"/>
      <c r="R20" s="438"/>
      <c r="S20" s="70" t="s">
        <v>137</v>
      </c>
      <c r="T20" s="70"/>
      <c r="U20" s="70"/>
      <c r="V20" s="70"/>
      <c r="W20" s="70"/>
      <c r="X20" s="70"/>
      <c r="Y20" s="76"/>
      <c r="Z20" s="53"/>
      <c r="AA20" s="50" t="s">
        <v>136</v>
      </c>
    </row>
    <row r="21" spans="1:35" ht="18" customHeight="1" x14ac:dyDescent="0.45">
      <c r="A21" s="53"/>
      <c r="B21" s="75" t="s">
        <v>139</v>
      </c>
      <c r="C21" s="74"/>
      <c r="D21" s="74"/>
      <c r="E21" s="74"/>
      <c r="F21" s="74"/>
      <c r="G21" s="73"/>
      <c r="H21" s="72"/>
      <c r="I21" s="69"/>
      <c r="J21" s="69"/>
      <c r="K21" s="69"/>
      <c r="L21" s="71" t="s">
        <v>138</v>
      </c>
      <c r="M21" s="438">
        <f>【様式第６号の３】補助基準額等算定表!D66</f>
        <v>0</v>
      </c>
      <c r="N21" s="438"/>
      <c r="O21" s="438"/>
      <c r="P21" s="438"/>
      <c r="Q21" s="438"/>
      <c r="R21" s="438"/>
      <c r="S21" s="70" t="s">
        <v>137</v>
      </c>
      <c r="T21" s="69"/>
      <c r="U21" s="69"/>
      <c r="V21" s="69"/>
      <c r="W21" s="69"/>
      <c r="X21" s="69"/>
      <c r="Y21" s="68"/>
      <c r="Z21" s="53"/>
      <c r="AA21" s="50" t="s">
        <v>136</v>
      </c>
    </row>
    <row r="22" spans="1:35" ht="18" customHeight="1" x14ac:dyDescent="0.45">
      <c r="A22" s="53"/>
      <c r="B22" s="67" t="s">
        <v>135</v>
      </c>
      <c r="C22" s="64"/>
      <c r="D22" s="64"/>
      <c r="E22" s="64"/>
      <c r="F22" s="64"/>
      <c r="G22" s="63"/>
      <c r="H22" s="66"/>
      <c r="I22" s="65"/>
      <c r="J22" s="64"/>
      <c r="K22" s="64"/>
      <c r="L22" s="64"/>
      <c r="M22" s="64"/>
      <c r="N22" s="64"/>
      <c r="O22" s="64"/>
      <c r="P22" s="64"/>
      <c r="Q22" s="64"/>
      <c r="R22" s="64"/>
      <c r="S22" s="64"/>
      <c r="T22" s="64"/>
      <c r="U22" s="64"/>
      <c r="V22" s="64"/>
      <c r="W22" s="64"/>
      <c r="X22" s="64"/>
      <c r="Y22" s="63"/>
      <c r="Z22" s="53"/>
    </row>
    <row r="23" spans="1:35" ht="18" customHeight="1" x14ac:dyDescent="0.45">
      <c r="A23" s="53"/>
      <c r="B23" s="62"/>
      <c r="C23" s="53"/>
      <c r="D23" s="53"/>
      <c r="E23" s="53"/>
      <c r="F23" s="53"/>
      <c r="G23" s="59"/>
      <c r="H23" s="61" t="str">
        <f>IF('【様式第２号の２】事業計画書兼チェックシート（改修）'!C194="","","・"&amp;'【様式第２号の２】事業計画書兼チェックシート（改修）'!C194)</f>
        <v/>
      </c>
      <c r="I23" s="60"/>
      <c r="J23" s="53"/>
      <c r="K23" s="53"/>
      <c r="L23" s="53"/>
      <c r="M23" s="53"/>
      <c r="N23" s="53"/>
      <c r="O23" s="53"/>
      <c r="P23" s="53"/>
      <c r="Q23" s="53"/>
      <c r="R23" s="53"/>
      <c r="S23" s="53"/>
      <c r="T23" s="53"/>
      <c r="U23" s="53"/>
      <c r="V23" s="53"/>
      <c r="W23" s="53"/>
      <c r="X23" s="53"/>
      <c r="Y23" s="59"/>
      <c r="Z23" s="53"/>
      <c r="AA23" s="50" t="s">
        <v>134</v>
      </c>
    </row>
    <row r="24" spans="1:35" ht="18" customHeight="1" x14ac:dyDescent="0.45">
      <c r="A24" s="53"/>
      <c r="B24" s="62"/>
      <c r="C24" s="53"/>
      <c r="D24" s="53"/>
      <c r="E24" s="53"/>
      <c r="F24" s="53"/>
      <c r="G24" s="59"/>
      <c r="H24" s="61" t="str">
        <f>IF('【様式第２号の２】事業計画書兼チェックシート（改修）'!C195="","","・"&amp;'【様式第２号の２】事業計画書兼チェックシート（改修）'!C195)</f>
        <v/>
      </c>
      <c r="I24" s="60"/>
      <c r="J24" s="53"/>
      <c r="K24" s="53"/>
      <c r="L24" s="53"/>
      <c r="M24" s="53"/>
      <c r="N24" s="53"/>
      <c r="O24" s="53"/>
      <c r="P24" s="53"/>
      <c r="Q24" s="53"/>
      <c r="R24" s="53"/>
      <c r="S24" s="53"/>
      <c r="T24" s="53"/>
      <c r="U24" s="53"/>
      <c r="V24" s="53"/>
      <c r="W24" s="53"/>
      <c r="X24" s="53"/>
      <c r="Y24" s="59"/>
      <c r="Z24" s="53"/>
    </row>
    <row r="25" spans="1:35" ht="18" customHeight="1" x14ac:dyDescent="0.45">
      <c r="A25" s="53"/>
      <c r="B25" s="62"/>
      <c r="C25" s="53"/>
      <c r="D25" s="53"/>
      <c r="E25" s="53"/>
      <c r="F25" s="53"/>
      <c r="G25" s="59"/>
      <c r="H25" s="61" t="str">
        <f>IF('【様式第２号の２】事業計画書兼チェックシート（改修）'!C196="","","・"&amp;'【様式第２号の２】事業計画書兼チェックシート（改修）'!C196)</f>
        <v/>
      </c>
      <c r="I25" s="60"/>
      <c r="J25" s="53"/>
      <c r="K25" s="53"/>
      <c r="L25" s="53"/>
      <c r="M25" s="53"/>
      <c r="N25" s="53"/>
      <c r="O25" s="53"/>
      <c r="P25" s="53"/>
      <c r="Q25" s="53"/>
      <c r="R25" s="53"/>
      <c r="S25" s="53"/>
      <c r="T25" s="53"/>
      <c r="U25" s="53"/>
      <c r="V25" s="53"/>
      <c r="W25" s="53"/>
      <c r="X25" s="53"/>
      <c r="Y25" s="59"/>
      <c r="Z25" s="53"/>
    </row>
    <row r="26" spans="1:35" ht="18" customHeight="1" x14ac:dyDescent="0.45">
      <c r="A26" s="53"/>
      <c r="B26" s="62"/>
      <c r="C26" s="53"/>
      <c r="D26" s="53"/>
      <c r="E26" s="53"/>
      <c r="F26" s="53"/>
      <c r="G26" s="59"/>
      <c r="H26" s="61" t="str">
        <f>IF('【様式第２号の２】事業計画書兼チェックシート（改修）'!C197="","","・"&amp;'【様式第２号の２】事業計画書兼チェックシート（改修）'!C197)</f>
        <v/>
      </c>
      <c r="I26" s="60"/>
      <c r="J26" s="53"/>
      <c r="K26" s="53"/>
      <c r="L26" s="53"/>
      <c r="M26" s="53"/>
      <c r="N26" s="53"/>
      <c r="O26" s="53"/>
      <c r="P26" s="53"/>
      <c r="Q26" s="53"/>
      <c r="R26" s="53"/>
      <c r="S26" s="53"/>
      <c r="T26" s="53"/>
      <c r="U26" s="53"/>
      <c r="V26" s="53"/>
      <c r="W26" s="53"/>
      <c r="X26" s="53"/>
      <c r="Y26" s="59"/>
      <c r="Z26" s="53"/>
    </row>
    <row r="27" spans="1:35" ht="18" customHeight="1" x14ac:dyDescent="0.45">
      <c r="A27" s="53"/>
      <c r="B27" s="62"/>
      <c r="C27" s="53"/>
      <c r="D27" s="53"/>
      <c r="E27" s="53"/>
      <c r="F27" s="53"/>
      <c r="G27" s="59"/>
      <c r="H27" s="61"/>
      <c r="I27" s="60"/>
      <c r="J27" s="53"/>
      <c r="K27" s="53"/>
      <c r="L27" s="53"/>
      <c r="M27" s="53"/>
      <c r="N27" s="53"/>
      <c r="O27" s="53"/>
      <c r="P27" s="53"/>
      <c r="Q27" s="53"/>
      <c r="R27" s="53"/>
      <c r="S27" s="53"/>
      <c r="T27" s="53"/>
      <c r="U27" s="53"/>
      <c r="V27" s="53"/>
      <c r="W27" s="53"/>
      <c r="X27" s="53"/>
      <c r="Y27" s="59"/>
      <c r="Z27" s="53"/>
    </row>
    <row r="28" spans="1:35" ht="18" customHeight="1" x14ac:dyDescent="0.45">
      <c r="A28" s="53"/>
      <c r="B28" s="62"/>
      <c r="C28" s="53"/>
      <c r="D28" s="53"/>
      <c r="E28" s="53"/>
      <c r="F28" s="53"/>
      <c r="G28" s="59"/>
      <c r="H28" s="61"/>
      <c r="I28" s="60"/>
      <c r="J28" s="53"/>
      <c r="K28" s="53"/>
      <c r="L28" s="53"/>
      <c r="M28" s="53"/>
      <c r="N28" s="53"/>
      <c r="O28" s="53"/>
      <c r="P28" s="53"/>
      <c r="Q28" s="53"/>
      <c r="R28" s="53"/>
      <c r="S28" s="53"/>
      <c r="T28" s="53"/>
      <c r="U28" s="53"/>
      <c r="V28" s="53"/>
      <c r="W28" s="53"/>
      <c r="X28" s="53"/>
      <c r="Y28" s="59"/>
      <c r="Z28" s="53"/>
    </row>
    <row r="29" spans="1:35" ht="18" customHeight="1" x14ac:dyDescent="0.45">
      <c r="A29" s="53"/>
      <c r="B29" s="58"/>
      <c r="C29" s="55"/>
      <c r="D29" s="55"/>
      <c r="E29" s="55"/>
      <c r="F29" s="55"/>
      <c r="G29" s="54"/>
      <c r="H29" s="57"/>
      <c r="I29" s="56"/>
      <c r="J29" s="55"/>
      <c r="K29" s="55"/>
      <c r="L29" s="55"/>
      <c r="M29" s="55"/>
      <c r="N29" s="55"/>
      <c r="O29" s="55"/>
      <c r="P29" s="55"/>
      <c r="Q29" s="55"/>
      <c r="R29" s="55"/>
      <c r="S29" s="55"/>
      <c r="T29" s="55"/>
      <c r="U29" s="55"/>
      <c r="V29" s="55"/>
      <c r="W29" s="55"/>
      <c r="X29" s="55"/>
      <c r="Y29" s="54"/>
      <c r="Z29" s="53"/>
    </row>
    <row r="30" spans="1:35" ht="18" customHeight="1" x14ac:dyDescent="0.4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35" ht="18" customHeight="1" x14ac:dyDescent="0.4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35" s="51" customFormat="1" ht="18" customHeight="1" x14ac:dyDescent="0.45">
      <c r="AA32" s="52"/>
      <c r="AB32" s="52"/>
      <c r="AC32" s="52"/>
      <c r="AD32" s="52"/>
      <c r="AE32" s="52"/>
      <c r="AF32" s="52"/>
      <c r="AG32" s="52"/>
      <c r="AH32" s="52"/>
      <c r="AI32" s="52"/>
    </row>
  </sheetData>
  <sheetProtection algorithmName="SHA-512" hashValue="ZZlBmPAQc5M015azv3wS5Nb4+kSHLgBp2Y2MQz+o/ZvV29VKvARpzkbNAql5JHqCKP1aAAgvJwFZuykAivbJOA==" saltValue="pVbhsQ/NFmWK5jma9/uGeg==" spinCount="100000" sheet="1" selectLockedCells="1"/>
  <mergeCells count="15">
    <mergeCell ref="H19:Y19"/>
    <mergeCell ref="M20:R20"/>
    <mergeCell ref="M21:R21"/>
    <mergeCell ref="O10:X10"/>
    <mergeCell ref="O11:X11"/>
    <mergeCell ref="J12:M12"/>
    <mergeCell ref="O12:X12"/>
    <mergeCell ref="A15:Z15"/>
    <mergeCell ref="A17:Z17"/>
    <mergeCell ref="O9:X9"/>
    <mergeCell ref="A2:Z2"/>
    <mergeCell ref="Q4:R4"/>
    <mergeCell ref="T4:U4"/>
    <mergeCell ref="W4:X4"/>
    <mergeCell ref="P8:X8"/>
  </mergeCells>
  <phoneticPr fontId="2"/>
  <conditionalFormatting sqref="A4:O4 S4 V4 Y4:Z4">
    <cfRule type="cellIs" dxfId="3" priority="1" operator="equal">
      <formula>"令和　年　月　日"</formula>
    </cfRule>
  </conditionalFormatting>
  <pageMargins left="0.98425196850393704" right="0.98425196850393704" top="0.98425196850393704" bottom="0.98425196850393704" header="0.31496062992125984" footer="0.31496062992125984"/>
  <pageSetup paperSize="9" scale="92"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GX22"/>
  <sheetViews>
    <sheetView zoomScale="70" zoomScaleNormal="70" workbookViewId="0">
      <selection activeCell="K4" sqref="K4"/>
    </sheetView>
  </sheetViews>
  <sheetFormatPr defaultColWidth="8.19921875" defaultRowHeight="18" outlineLevelRow="1" outlineLevelCol="1" x14ac:dyDescent="0.45"/>
  <cols>
    <col min="1" max="1" width="8.19921875" style="85"/>
    <col min="2" max="2" width="6.09765625" style="83" customWidth="1"/>
    <col min="3" max="3" width="6.09765625" customWidth="1"/>
    <col min="4" max="5" width="7" style="84" customWidth="1"/>
    <col min="6" max="6" width="8.8984375" style="85" bestFit="1" customWidth="1"/>
    <col min="7" max="7" width="8" style="85" bestFit="1" customWidth="1"/>
    <col min="8" max="8" width="10.59765625" style="86" customWidth="1"/>
    <col min="9" max="9" width="24.19921875" style="85" customWidth="1"/>
    <col min="10" max="10" width="9.69921875" style="84" customWidth="1"/>
    <col min="11" max="11" width="45.8984375" style="85" customWidth="1"/>
    <col min="12" max="12" width="15.19921875" style="84" customWidth="1"/>
    <col min="13" max="13" width="9.69921875" style="84" customWidth="1"/>
    <col min="14" max="14" width="52.19921875" style="85" customWidth="1"/>
    <col min="15" max="35" width="6.09765625" style="88" customWidth="1"/>
    <col min="36" max="37" width="6.09765625" style="88" customWidth="1" outlineLevel="1"/>
    <col min="38" max="38" width="8" style="88" bestFit="1" customWidth="1"/>
    <col min="39" max="39" width="6.09765625" style="88" customWidth="1"/>
    <col min="40" max="41" width="6.09765625" style="88" customWidth="1" outlineLevel="1"/>
    <col min="42" max="56" width="6.09765625" style="88" customWidth="1"/>
    <col min="57" max="57" width="8.19921875" style="88" customWidth="1"/>
    <col min="58" max="59" width="6.09765625" style="88" customWidth="1"/>
    <col min="60" max="60" width="8.69921875" style="88" bestFit="1" customWidth="1"/>
    <col min="61" max="61" width="6.09765625" style="88" customWidth="1"/>
    <col min="62" max="63" width="6.09765625" style="88" customWidth="1" outlineLevel="1"/>
    <col min="64" max="65" width="6.09765625" style="88" customWidth="1"/>
    <col min="66" max="68" width="6.09765625" style="88" customWidth="1" outlineLevel="1"/>
    <col min="69" max="69" width="6.09765625" style="88" customWidth="1"/>
    <col min="70" max="70" width="8.8984375" style="88" customWidth="1"/>
    <col min="71" max="73" width="6.09765625" style="88" customWidth="1" outlineLevel="1"/>
    <col min="74" max="75" width="6.09765625" style="88" customWidth="1"/>
    <col min="76" max="76" width="8.69921875" style="88" bestFit="1" customWidth="1"/>
    <col min="77" max="77" width="9.69921875" style="86" customWidth="1"/>
    <col min="78" max="78" width="3.09765625" style="86" bestFit="1" customWidth="1"/>
    <col min="79" max="79" width="4" style="86" customWidth="1"/>
    <col min="80" max="80" width="3.09765625" style="86" bestFit="1" customWidth="1"/>
    <col min="81" max="81" width="4.5" style="86" customWidth="1"/>
    <col min="82" max="82" width="3.09765625" style="86" bestFit="1" customWidth="1"/>
    <col min="83" max="83" width="9.69921875" style="86" customWidth="1"/>
    <col min="84" max="84" width="3.09765625" style="86" bestFit="1" customWidth="1"/>
    <col min="85" max="85" width="4" style="86" customWidth="1"/>
    <col min="86" max="86" width="3.09765625" style="86" bestFit="1" customWidth="1"/>
    <col min="87" max="87" width="4.5" style="86" customWidth="1"/>
    <col min="88" max="88" width="3.09765625" style="86" bestFit="1" customWidth="1"/>
    <col min="89" max="89" width="9.69921875" style="86" customWidth="1"/>
    <col min="90" max="90" width="8.19921875" style="89" customWidth="1"/>
    <col min="91" max="91" width="26.8984375" style="85" customWidth="1"/>
    <col min="92" max="92" width="37.19921875" style="85" customWidth="1"/>
    <col min="93" max="93" width="9.8984375" style="84" customWidth="1"/>
    <col min="94" max="95" width="8.19921875" style="85" customWidth="1"/>
    <col min="96" max="96" width="8.19921875" style="84" customWidth="1"/>
    <col min="97" max="97" width="8.19921875" style="86" customWidth="1"/>
    <col min="98" max="99" width="8.19921875" style="85" customWidth="1"/>
    <col min="100" max="101" width="8.19921875" style="86" customWidth="1"/>
    <col min="102" max="103" width="10.09765625" style="85" customWidth="1"/>
    <col min="104" max="105" width="11.69921875" style="85" customWidth="1"/>
    <col min="106" max="115" width="22.09765625" style="85" customWidth="1"/>
    <col min="116" max="116" width="8.19921875" style="85" customWidth="1"/>
    <col min="117" max="117" width="8" style="85" hidden="1" customWidth="1"/>
    <col min="118" max="119" width="6.09765625" style="88" hidden="1" customWidth="1"/>
    <col min="120" max="120" width="9.3984375" style="88" hidden="1" customWidth="1"/>
    <col min="121" max="124" width="6.09765625" style="88" hidden="1" customWidth="1"/>
    <col min="125" max="125" width="9.19921875" style="88" hidden="1" customWidth="1"/>
    <col min="126" max="129" width="6.09765625" style="88" hidden="1" customWidth="1"/>
    <col min="130" max="130" width="9.09765625" style="88" hidden="1" customWidth="1"/>
    <col min="131" max="134" width="6.09765625" style="88" hidden="1" customWidth="1"/>
    <col min="135" max="135" width="8.8984375" style="88" hidden="1" customWidth="1"/>
    <col min="136" max="142" width="6.09765625" style="88" hidden="1" customWidth="1"/>
    <col min="143" max="144" width="6.09765625" style="88" hidden="1" customWidth="1" outlineLevel="1"/>
    <col min="145" max="145" width="6.09765625" style="88" hidden="1" customWidth="1" collapsed="1"/>
    <col min="146" max="147" width="6.09765625" style="88" hidden="1" customWidth="1"/>
    <col min="148" max="149" width="6.09765625" style="88" hidden="1" customWidth="1" outlineLevel="1"/>
    <col min="150" max="150" width="6.09765625" style="88" hidden="1" customWidth="1" collapsed="1"/>
    <col min="151" max="165" width="6.09765625" style="88" hidden="1" customWidth="1"/>
    <col min="166" max="167" width="7.8984375" style="88" hidden="1" customWidth="1"/>
    <col min="168" max="169" width="6.09765625" style="88" hidden="1" customWidth="1"/>
    <col min="170" max="170" width="8.19921875" style="88" hidden="1" customWidth="1"/>
    <col min="171" max="171" width="6.09765625" style="88" hidden="1" customWidth="1"/>
    <col min="172" max="172" width="9.19921875" style="88" hidden="1" customWidth="1"/>
    <col min="173" max="173" width="6.09765625" style="88" hidden="1" customWidth="1"/>
    <col min="174" max="174" width="9.09765625" style="88" hidden="1" customWidth="1"/>
    <col min="175" max="177" width="6.09765625" style="88" hidden="1" customWidth="1"/>
    <col min="178" max="179" width="6.09765625" style="88" hidden="1" customWidth="1" outlineLevel="1"/>
    <col min="180" max="180" width="6.09765625" style="88" hidden="1" customWidth="1" collapsed="1"/>
    <col min="181" max="182" width="6.09765625" style="88" hidden="1" customWidth="1"/>
    <col min="183" max="185" width="6.09765625" style="88" hidden="1" customWidth="1" outlineLevel="1"/>
    <col min="186" max="186" width="6.09765625" style="88" hidden="1" customWidth="1" collapsed="1"/>
    <col min="187" max="188" width="6.09765625" style="88" hidden="1" customWidth="1"/>
    <col min="189" max="191" width="6.09765625" style="88" hidden="1" customWidth="1" outlineLevel="1"/>
    <col min="192" max="192" width="6.09765625" style="88" hidden="1" customWidth="1" collapsed="1"/>
    <col min="193" max="194" width="6.09765625" style="88" hidden="1" customWidth="1"/>
    <col min="195" max="195" width="10" style="88" hidden="1" customWidth="1"/>
    <col min="196" max="197" width="6.09765625" style="88" hidden="1" customWidth="1"/>
    <col min="198" max="198" width="6.09765625" style="85" hidden="1" customWidth="1"/>
    <col min="199" max="199" width="8.8984375" style="86" hidden="1" customWidth="1"/>
    <col min="200" max="201" width="8.59765625" style="86" hidden="1" customWidth="1"/>
    <col min="202" max="204" width="8.19921875" style="89" hidden="1" customWidth="1"/>
    <col min="205" max="16384" width="8.19921875" style="85"/>
  </cols>
  <sheetData>
    <row r="1" spans="1:882" x14ac:dyDescent="0.45">
      <c r="C1" t="s">
        <v>422</v>
      </c>
      <c r="I1" s="87" t="s">
        <v>150</v>
      </c>
    </row>
    <row r="2" spans="1:882" x14ac:dyDescent="0.45">
      <c r="H2" s="90" t="s">
        <v>151</v>
      </c>
      <c r="I2" s="91"/>
      <c r="J2" s="92"/>
      <c r="K2" s="91"/>
      <c r="L2" s="92"/>
      <c r="M2" s="92"/>
      <c r="N2" s="91"/>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0"/>
      <c r="BZ2" s="90"/>
      <c r="CA2" s="90"/>
      <c r="CB2" s="90"/>
      <c r="CC2" s="90"/>
      <c r="CD2" s="90"/>
      <c r="CE2" s="90"/>
      <c r="CF2" s="90"/>
      <c r="CG2" s="90"/>
      <c r="CH2" s="90"/>
      <c r="CI2" s="90"/>
      <c r="CJ2" s="90"/>
      <c r="CK2" s="90"/>
      <c r="CL2" s="94"/>
      <c r="CM2" s="91"/>
      <c r="CN2" s="91"/>
      <c r="CO2" s="92"/>
      <c r="CP2" s="91"/>
      <c r="CQ2" s="91"/>
      <c r="CR2" s="92"/>
      <c r="CS2" s="91"/>
      <c r="CT2" s="91"/>
      <c r="CU2" s="91"/>
      <c r="CV2" s="91"/>
      <c r="CW2" s="91"/>
      <c r="CX2" s="91"/>
      <c r="CY2" s="91"/>
      <c r="CZ2" s="91"/>
      <c r="DA2" s="91"/>
      <c r="DB2" s="91"/>
      <c r="DC2" s="91"/>
      <c r="DD2" s="91"/>
      <c r="DE2" s="91"/>
      <c r="DF2" s="91"/>
      <c r="DG2" s="91"/>
      <c r="DH2" s="91"/>
      <c r="DI2" s="91"/>
      <c r="DJ2" s="91"/>
      <c r="DK2" s="91"/>
      <c r="DN2" s="95" t="s">
        <v>152</v>
      </c>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row>
    <row r="3" spans="1:882" s="121" customFormat="1" ht="90" x14ac:dyDescent="0.45">
      <c r="B3" s="96" t="s">
        <v>153</v>
      </c>
      <c r="C3" s="97" t="s">
        <v>154</v>
      </c>
      <c r="D3" s="98" t="s">
        <v>155</v>
      </c>
      <c r="E3" s="98"/>
      <c r="F3" s="99" t="s">
        <v>156</v>
      </c>
      <c r="G3" s="100" t="s">
        <v>157</v>
      </c>
      <c r="H3" s="102" t="s">
        <v>159</v>
      </c>
      <c r="I3" s="103" t="s">
        <v>160</v>
      </c>
      <c r="J3" s="104"/>
      <c r="K3" s="105"/>
      <c r="L3" s="106"/>
      <c r="M3" s="107" t="s">
        <v>161</v>
      </c>
      <c r="N3" s="108"/>
      <c r="O3" s="109" t="s">
        <v>162</v>
      </c>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437" t="s">
        <v>163</v>
      </c>
      <c r="BE3" s="111" t="s">
        <v>164</v>
      </c>
      <c r="BF3" s="111"/>
      <c r="BG3" s="111"/>
      <c r="BH3" s="111"/>
      <c r="BI3" s="111"/>
      <c r="BJ3" s="111"/>
      <c r="BK3" s="111"/>
      <c r="BL3" s="111"/>
      <c r="BM3" s="111"/>
      <c r="BN3" s="111"/>
      <c r="BO3" s="111"/>
      <c r="BP3" s="111"/>
      <c r="BQ3" s="111"/>
      <c r="BR3" s="111"/>
      <c r="BS3" s="111"/>
      <c r="BT3" s="111"/>
      <c r="BU3" s="111"/>
      <c r="BV3" s="111"/>
      <c r="BW3" s="111"/>
      <c r="BX3" s="111"/>
      <c r="BY3" s="112" t="s">
        <v>165</v>
      </c>
      <c r="BZ3" s="113"/>
      <c r="CA3" s="113"/>
      <c r="CB3" s="113"/>
      <c r="CC3" s="113"/>
      <c r="CD3" s="113"/>
      <c r="CE3" s="113"/>
      <c r="CF3" s="113"/>
      <c r="CG3" s="113"/>
      <c r="CH3" s="113"/>
      <c r="CI3" s="113"/>
      <c r="CJ3" s="113"/>
      <c r="CK3" s="114" t="s">
        <v>166</v>
      </c>
      <c r="CL3" s="115"/>
      <c r="CM3" s="116" t="s">
        <v>167</v>
      </c>
      <c r="CN3" s="117"/>
      <c r="CO3" s="118" t="s">
        <v>168</v>
      </c>
      <c r="CP3" s="99" t="s">
        <v>169</v>
      </c>
      <c r="CQ3" s="99" t="s">
        <v>170</v>
      </c>
      <c r="CR3" s="98" t="s">
        <v>171</v>
      </c>
      <c r="CS3" s="112" t="s">
        <v>172</v>
      </c>
      <c r="CT3" s="117"/>
      <c r="CU3" s="119" t="s">
        <v>173</v>
      </c>
      <c r="CV3" s="113"/>
      <c r="CW3" s="113"/>
      <c r="CX3" s="120"/>
      <c r="CY3" s="117"/>
      <c r="CZ3" s="244" t="s">
        <v>408</v>
      </c>
      <c r="DA3" s="244" t="s">
        <v>420</v>
      </c>
      <c r="DB3" s="119" t="s">
        <v>174</v>
      </c>
      <c r="DC3" s="117"/>
      <c r="DD3" s="119" t="s">
        <v>174</v>
      </c>
      <c r="DE3" s="117"/>
      <c r="DF3" s="119" t="s">
        <v>174</v>
      </c>
      <c r="DG3" s="117"/>
      <c r="DH3" s="119" t="s">
        <v>174</v>
      </c>
      <c r="DI3" s="117"/>
      <c r="DJ3" s="119" t="s">
        <v>174</v>
      </c>
      <c r="DK3" s="117"/>
      <c r="DM3" s="101" t="s">
        <v>158</v>
      </c>
      <c r="DN3" s="109" t="s">
        <v>175</v>
      </c>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22"/>
      <c r="FN3" s="123" t="s">
        <v>176</v>
      </c>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11"/>
      <c r="GM3" s="111"/>
      <c r="GN3" s="111"/>
      <c r="GO3" s="111"/>
      <c r="GP3" s="119" t="s">
        <v>177</v>
      </c>
      <c r="GQ3" s="125"/>
      <c r="GR3" s="125"/>
      <c r="GS3" s="125"/>
      <c r="GT3" s="126"/>
      <c r="GU3" s="126"/>
      <c r="GV3" s="115"/>
    </row>
    <row r="4" spans="1:882" ht="64.8" x14ac:dyDescent="0.4">
      <c r="B4" s="127"/>
      <c r="C4" s="128"/>
      <c r="D4" s="129"/>
      <c r="E4" s="129"/>
      <c r="F4" s="130"/>
      <c r="G4" s="130"/>
      <c r="H4" s="131"/>
      <c r="I4" s="132" t="s">
        <v>178</v>
      </c>
      <c r="J4" s="133" t="s">
        <v>179</v>
      </c>
      <c r="K4" s="134" t="s">
        <v>180</v>
      </c>
      <c r="L4" s="133" t="s">
        <v>181</v>
      </c>
      <c r="M4" s="133"/>
      <c r="N4" s="132"/>
      <c r="O4" s="135"/>
      <c r="P4" s="136" t="s">
        <v>182</v>
      </c>
      <c r="Q4" s="137"/>
      <c r="R4" s="138" t="s">
        <v>183</v>
      </c>
      <c r="S4" s="139"/>
      <c r="T4" s="140"/>
      <c r="U4" s="246" t="s">
        <v>313</v>
      </c>
      <c r="V4" s="247"/>
      <c r="W4" s="247"/>
      <c r="X4" s="247"/>
      <c r="Y4" s="247"/>
      <c r="Z4" s="247"/>
      <c r="AA4" s="248"/>
      <c r="AB4" s="431" t="s">
        <v>185</v>
      </c>
      <c r="AC4" s="431"/>
      <c r="AD4" s="431"/>
      <c r="AE4" s="432" t="s">
        <v>186</v>
      </c>
      <c r="AF4" s="431"/>
      <c r="AG4" s="433"/>
      <c r="AH4" s="144"/>
      <c r="AI4" s="145" t="s">
        <v>187</v>
      </c>
      <c r="AJ4" s="146"/>
      <c r="AK4" s="146"/>
      <c r="AL4" s="147"/>
      <c r="AM4" s="148" t="s">
        <v>188</v>
      </c>
      <c r="AN4" s="149"/>
      <c r="AO4" s="149"/>
      <c r="AP4" s="150"/>
      <c r="AQ4" s="151" t="s">
        <v>314</v>
      </c>
      <c r="AR4" s="152"/>
      <c r="AS4" s="152"/>
      <c r="AT4" s="152"/>
      <c r="AU4" s="152"/>
      <c r="AV4" s="152"/>
      <c r="AW4" s="152"/>
      <c r="AX4" s="152"/>
      <c r="AY4" s="152"/>
      <c r="AZ4" s="152"/>
      <c r="BA4" s="152"/>
      <c r="BB4" s="153"/>
      <c r="BC4" s="153"/>
      <c r="BD4" s="437"/>
      <c r="BE4" s="135"/>
      <c r="BF4" s="154" t="s">
        <v>190</v>
      </c>
      <c r="BG4" s="154"/>
      <c r="BH4" s="155"/>
      <c r="BI4" s="145" t="s">
        <v>187</v>
      </c>
      <c r="BJ4" s="146"/>
      <c r="BK4" s="146"/>
      <c r="BL4" s="147"/>
      <c r="BM4" s="141" t="s">
        <v>188</v>
      </c>
      <c r="BN4" s="142"/>
      <c r="BO4" s="142"/>
      <c r="BP4" s="142"/>
      <c r="BQ4" s="143"/>
      <c r="BR4" s="151" t="s">
        <v>315</v>
      </c>
      <c r="BS4" s="152"/>
      <c r="BT4" s="152"/>
      <c r="BU4" s="152"/>
      <c r="BV4" s="152"/>
      <c r="BW4" s="153"/>
      <c r="BX4" s="156" t="s">
        <v>192</v>
      </c>
      <c r="BY4" s="157"/>
      <c r="BZ4" s="158"/>
      <c r="CA4" s="158"/>
      <c r="CB4" s="158"/>
      <c r="CC4" s="158"/>
      <c r="CD4" s="158"/>
      <c r="CE4" s="158"/>
      <c r="CF4" s="159"/>
      <c r="CG4" s="159"/>
      <c r="CH4" s="159"/>
      <c r="CI4" s="159"/>
      <c r="CJ4" s="159"/>
      <c r="CK4" s="160"/>
      <c r="CL4" s="161"/>
      <c r="CM4" s="162"/>
      <c r="CN4" s="163"/>
      <c r="CO4" s="164"/>
      <c r="CP4" s="130"/>
      <c r="CQ4" s="165"/>
      <c r="CR4" s="129"/>
      <c r="CS4" s="166"/>
      <c r="CT4" s="167"/>
      <c r="CU4" s="162"/>
      <c r="CY4" s="163"/>
      <c r="CZ4" s="245"/>
      <c r="DA4" s="245"/>
      <c r="DB4" s="162"/>
      <c r="DC4" s="163"/>
      <c r="DD4" s="162"/>
      <c r="DE4" s="163"/>
      <c r="DF4" s="162"/>
      <c r="DG4" s="163"/>
      <c r="DH4" s="162"/>
      <c r="DI4" s="163"/>
      <c r="DJ4" s="162"/>
      <c r="DK4" s="163"/>
      <c r="DM4" s="130"/>
      <c r="DN4" s="135"/>
      <c r="DO4" s="136" t="s">
        <v>182</v>
      </c>
      <c r="DP4" s="168"/>
      <c r="DQ4" s="168"/>
      <c r="DR4" s="168"/>
      <c r="DS4" s="138" t="s">
        <v>193</v>
      </c>
      <c r="DT4" s="139"/>
      <c r="DU4" s="139"/>
      <c r="DV4" s="139"/>
      <c r="DW4" s="139"/>
      <c r="DX4" s="141" t="s">
        <v>184</v>
      </c>
      <c r="DY4" s="142"/>
      <c r="DZ4" s="142"/>
      <c r="EA4" s="142"/>
      <c r="EB4" s="143"/>
      <c r="EC4" s="431" t="s">
        <v>186</v>
      </c>
      <c r="ED4" s="431"/>
      <c r="EE4" s="431"/>
      <c r="EF4" s="433"/>
      <c r="EG4" s="431" t="s">
        <v>185</v>
      </c>
      <c r="EH4" s="431"/>
      <c r="EI4" s="431"/>
      <c r="EJ4" s="169"/>
      <c r="EK4" s="144"/>
      <c r="EL4" s="145" t="s">
        <v>187</v>
      </c>
      <c r="EM4" s="146"/>
      <c r="EN4" s="146"/>
      <c r="EO4" s="146"/>
      <c r="EP4" s="146"/>
      <c r="EQ4" s="148" t="s">
        <v>188</v>
      </c>
      <c r="ER4" s="149"/>
      <c r="ES4" s="149"/>
      <c r="ET4" s="149"/>
      <c r="EU4" s="150"/>
      <c r="EV4" s="151" t="s">
        <v>189</v>
      </c>
      <c r="EW4" s="152"/>
      <c r="EX4" s="152"/>
      <c r="EY4" s="152"/>
      <c r="EZ4" s="152"/>
      <c r="FA4" s="152"/>
      <c r="FB4" s="152"/>
      <c r="FC4" s="152"/>
      <c r="FD4" s="152"/>
      <c r="FE4" s="152"/>
      <c r="FF4" s="152"/>
      <c r="FG4" s="152"/>
      <c r="FH4" s="152"/>
      <c r="FI4" s="152"/>
      <c r="FJ4" s="152"/>
      <c r="FK4" s="152"/>
      <c r="FL4" s="170" t="s">
        <v>194</v>
      </c>
      <c r="FM4" s="170" t="s">
        <v>195</v>
      </c>
      <c r="FO4" s="171" t="s">
        <v>190</v>
      </c>
      <c r="FP4" s="154"/>
      <c r="FQ4" s="154"/>
      <c r="FR4" s="154"/>
      <c r="FS4" s="154"/>
      <c r="FT4" s="155"/>
      <c r="FU4" s="145" t="s">
        <v>187</v>
      </c>
      <c r="FV4" s="146"/>
      <c r="FW4" s="146"/>
      <c r="FX4" s="146"/>
      <c r="FY4" s="147"/>
      <c r="FZ4" s="141" t="s">
        <v>188</v>
      </c>
      <c r="GA4" s="142"/>
      <c r="GB4" s="142"/>
      <c r="GC4" s="142"/>
      <c r="GD4" s="142"/>
      <c r="GE4" s="143"/>
      <c r="GF4" s="151" t="s">
        <v>191</v>
      </c>
      <c r="GG4" s="152"/>
      <c r="GH4" s="152"/>
      <c r="GI4" s="152"/>
      <c r="GJ4" s="152"/>
      <c r="GK4" s="152"/>
      <c r="GL4" s="172"/>
      <c r="GM4" s="172"/>
      <c r="GN4" s="173" t="s">
        <v>196</v>
      </c>
      <c r="GO4" s="173" t="s">
        <v>195</v>
      </c>
      <c r="GP4" s="174"/>
      <c r="GQ4" s="175"/>
      <c r="GR4" s="175"/>
      <c r="GS4" s="175"/>
      <c r="GT4" s="176" t="s">
        <v>197</v>
      </c>
      <c r="GU4" s="176" t="s">
        <v>197</v>
      </c>
      <c r="GV4" s="177" t="s">
        <v>198</v>
      </c>
    </row>
    <row r="5" spans="1:882" s="202" customFormat="1" ht="66" customHeight="1" x14ac:dyDescent="0.45">
      <c r="B5" s="178" t="s">
        <v>199</v>
      </c>
      <c r="C5" s="179"/>
      <c r="D5" s="180"/>
      <c r="E5" s="181" t="s">
        <v>200</v>
      </c>
      <c r="F5" s="182" t="s">
        <v>201</v>
      </c>
      <c r="G5" s="182"/>
      <c r="H5" s="183"/>
      <c r="I5" s="184"/>
      <c r="J5" s="185"/>
      <c r="K5" s="99"/>
      <c r="L5" s="185"/>
      <c r="M5" s="98" t="s">
        <v>202</v>
      </c>
      <c r="N5" s="99" t="s">
        <v>203</v>
      </c>
      <c r="O5" s="186" t="s">
        <v>204</v>
      </c>
      <c r="P5" s="187" t="s">
        <v>205</v>
      </c>
      <c r="Q5" s="173" t="s">
        <v>206</v>
      </c>
      <c r="R5" s="188" t="s">
        <v>207</v>
      </c>
      <c r="S5" s="187" t="s">
        <v>205</v>
      </c>
      <c r="T5" s="173" t="s">
        <v>206</v>
      </c>
      <c r="U5" s="249" t="s">
        <v>207</v>
      </c>
      <c r="V5" s="250" t="s">
        <v>308</v>
      </c>
      <c r="W5" s="251" t="s">
        <v>209</v>
      </c>
      <c r="X5" s="251" t="s">
        <v>207</v>
      </c>
      <c r="Y5" s="252" t="s">
        <v>309</v>
      </c>
      <c r="Z5" s="251" t="s">
        <v>209</v>
      </c>
      <c r="AA5" s="253" t="s">
        <v>206</v>
      </c>
      <c r="AB5" s="189" t="s">
        <v>207</v>
      </c>
      <c r="AC5" s="190" t="s">
        <v>208</v>
      </c>
      <c r="AD5" s="189" t="s">
        <v>209</v>
      </c>
      <c r="AE5" s="189" t="s">
        <v>207</v>
      </c>
      <c r="AF5" s="190" t="s">
        <v>211</v>
      </c>
      <c r="AG5" s="189" t="s">
        <v>209</v>
      </c>
      <c r="AH5" s="191" t="s">
        <v>210</v>
      </c>
      <c r="AI5" s="188" t="s">
        <v>207</v>
      </c>
      <c r="AJ5" s="187" t="s">
        <v>212</v>
      </c>
      <c r="AK5" s="192" t="s">
        <v>213</v>
      </c>
      <c r="AL5" s="173" t="s">
        <v>206</v>
      </c>
      <c r="AM5" s="188" t="s">
        <v>214</v>
      </c>
      <c r="AN5" s="187" t="s">
        <v>215</v>
      </c>
      <c r="AO5" s="187" t="s">
        <v>216</v>
      </c>
      <c r="AP5" s="173" t="s">
        <v>206</v>
      </c>
      <c r="AQ5" s="189" t="s">
        <v>214</v>
      </c>
      <c r="AR5" s="186" t="s">
        <v>217</v>
      </c>
      <c r="AS5" s="186" t="s">
        <v>218</v>
      </c>
      <c r="AT5" s="186" t="s">
        <v>219</v>
      </c>
      <c r="AU5" s="186" t="s">
        <v>220</v>
      </c>
      <c r="AV5" s="186" t="s">
        <v>221</v>
      </c>
      <c r="AW5" s="186" t="s">
        <v>222</v>
      </c>
      <c r="AX5" s="186" t="s">
        <v>223</v>
      </c>
      <c r="AY5" s="189" t="s">
        <v>224</v>
      </c>
      <c r="AZ5" s="191" t="s">
        <v>206</v>
      </c>
      <c r="BA5" s="186" t="s">
        <v>225</v>
      </c>
      <c r="BB5" s="186" t="s">
        <v>226</v>
      </c>
      <c r="BC5" s="186" t="s">
        <v>226</v>
      </c>
      <c r="BD5" s="437"/>
      <c r="BE5" s="193" t="s">
        <v>227</v>
      </c>
      <c r="BF5" s="194" t="s">
        <v>228</v>
      </c>
      <c r="BG5" s="195" t="s">
        <v>229</v>
      </c>
      <c r="BH5" s="191" t="s">
        <v>230</v>
      </c>
      <c r="BI5" s="188" t="s">
        <v>207</v>
      </c>
      <c r="BJ5" s="187" t="s">
        <v>231</v>
      </c>
      <c r="BK5" s="192" t="s">
        <v>232</v>
      </c>
      <c r="BL5" s="173" t="s">
        <v>230</v>
      </c>
      <c r="BM5" s="188" t="s">
        <v>207</v>
      </c>
      <c r="BN5" s="187" t="s">
        <v>233</v>
      </c>
      <c r="BO5" s="187" t="s">
        <v>234</v>
      </c>
      <c r="BP5" s="187" t="s">
        <v>235</v>
      </c>
      <c r="BQ5" s="173" t="s">
        <v>230</v>
      </c>
      <c r="BR5" s="188" t="s">
        <v>214</v>
      </c>
      <c r="BS5" s="187" t="s">
        <v>236</v>
      </c>
      <c r="BT5" s="187" t="s">
        <v>237</v>
      </c>
      <c r="BU5" s="187" t="s">
        <v>238</v>
      </c>
      <c r="BV5" s="173" t="s">
        <v>239</v>
      </c>
      <c r="BW5" s="186" t="s">
        <v>226</v>
      </c>
      <c r="BX5" s="196" t="s">
        <v>240</v>
      </c>
      <c r="BY5" s="434" t="s">
        <v>241</v>
      </c>
      <c r="BZ5" s="435"/>
      <c r="CA5" s="435"/>
      <c r="CB5" s="435"/>
      <c r="CC5" s="435"/>
      <c r="CD5" s="436"/>
      <c r="CE5" s="434" t="s">
        <v>242</v>
      </c>
      <c r="CF5" s="435"/>
      <c r="CG5" s="435"/>
      <c r="CH5" s="435"/>
      <c r="CI5" s="435"/>
      <c r="CJ5" s="436"/>
      <c r="CK5" s="197" t="s">
        <v>243</v>
      </c>
      <c r="CL5" s="198" t="s">
        <v>244</v>
      </c>
      <c r="CM5" s="199" t="s">
        <v>245</v>
      </c>
      <c r="CN5" s="199" t="s">
        <v>246</v>
      </c>
      <c r="CO5" s="200" t="s">
        <v>297</v>
      </c>
      <c r="CP5" s="199" t="s">
        <v>247</v>
      </c>
      <c r="CQ5" s="199" t="s">
        <v>248</v>
      </c>
      <c r="CR5" s="200" t="s">
        <v>249</v>
      </c>
      <c r="CS5" s="197" t="s">
        <v>250</v>
      </c>
      <c r="CT5" s="132" t="s">
        <v>251</v>
      </c>
      <c r="CU5" s="199" t="s">
        <v>252</v>
      </c>
      <c r="CV5" s="201" t="s">
        <v>253</v>
      </c>
      <c r="CW5" s="201" t="s">
        <v>254</v>
      </c>
      <c r="CX5" s="199" t="s">
        <v>255</v>
      </c>
      <c r="CY5" s="199" t="s">
        <v>256</v>
      </c>
      <c r="CZ5" s="199" t="s">
        <v>299</v>
      </c>
      <c r="DA5" s="199" t="s">
        <v>299</v>
      </c>
      <c r="DB5" s="199" t="s">
        <v>257</v>
      </c>
      <c r="DC5" s="199" t="s">
        <v>258</v>
      </c>
      <c r="DD5" s="199" t="s">
        <v>257</v>
      </c>
      <c r="DE5" s="199" t="s">
        <v>258</v>
      </c>
      <c r="DF5" s="199" t="s">
        <v>257</v>
      </c>
      <c r="DG5" s="199" t="s">
        <v>258</v>
      </c>
      <c r="DH5" s="199" t="s">
        <v>257</v>
      </c>
      <c r="DI5" s="199" t="s">
        <v>258</v>
      </c>
      <c r="DJ5" s="199" t="s">
        <v>257</v>
      </c>
      <c r="DK5" s="199" t="s">
        <v>258</v>
      </c>
      <c r="DM5" s="182"/>
      <c r="DN5" s="186" t="s">
        <v>204</v>
      </c>
      <c r="DO5" s="186" t="s">
        <v>205</v>
      </c>
      <c r="DP5" s="186" t="s">
        <v>259</v>
      </c>
      <c r="DQ5" s="203" t="s">
        <v>260</v>
      </c>
      <c r="DR5" s="203" t="s">
        <v>261</v>
      </c>
      <c r="DS5" s="189" t="s">
        <v>207</v>
      </c>
      <c r="DT5" s="186" t="s">
        <v>205</v>
      </c>
      <c r="DU5" s="186" t="s">
        <v>262</v>
      </c>
      <c r="DV5" s="204" t="s">
        <v>260</v>
      </c>
      <c r="DW5" s="204" t="s">
        <v>261</v>
      </c>
      <c r="DX5" s="189" t="s">
        <v>207</v>
      </c>
      <c r="DY5" s="186" t="s">
        <v>205</v>
      </c>
      <c r="DZ5" s="186" t="s">
        <v>263</v>
      </c>
      <c r="EA5" s="204" t="s">
        <v>260</v>
      </c>
      <c r="EB5" s="204" t="s">
        <v>261</v>
      </c>
      <c r="EC5" s="189" t="s">
        <v>207</v>
      </c>
      <c r="ED5" s="190" t="s">
        <v>211</v>
      </c>
      <c r="EE5" s="205" t="s">
        <v>264</v>
      </c>
      <c r="EF5" s="189" t="s">
        <v>209</v>
      </c>
      <c r="EG5" s="189" t="s">
        <v>207</v>
      </c>
      <c r="EH5" s="190" t="s">
        <v>208</v>
      </c>
      <c r="EI5" s="189" t="s">
        <v>209</v>
      </c>
      <c r="EJ5" s="204" t="s">
        <v>260</v>
      </c>
      <c r="EK5" s="204" t="s">
        <v>261</v>
      </c>
      <c r="EL5" s="189" t="s">
        <v>207</v>
      </c>
      <c r="EM5" s="186" t="s">
        <v>231</v>
      </c>
      <c r="EN5" s="186" t="s">
        <v>232</v>
      </c>
      <c r="EO5" s="204" t="s">
        <v>260</v>
      </c>
      <c r="EP5" s="204" t="s">
        <v>261</v>
      </c>
      <c r="EQ5" s="189" t="s">
        <v>214</v>
      </c>
      <c r="ER5" s="186" t="s">
        <v>265</v>
      </c>
      <c r="ES5" s="186" t="s">
        <v>266</v>
      </c>
      <c r="ET5" s="204" t="s">
        <v>260</v>
      </c>
      <c r="EU5" s="204" t="s">
        <v>261</v>
      </c>
      <c r="EV5" s="189" t="s">
        <v>214</v>
      </c>
      <c r="EW5" s="186" t="s">
        <v>267</v>
      </c>
      <c r="EX5" s="186" t="s">
        <v>268</v>
      </c>
      <c r="EY5" s="186" t="s">
        <v>269</v>
      </c>
      <c r="EZ5" s="186" t="s">
        <v>270</v>
      </c>
      <c r="FA5" s="186" t="s">
        <v>271</v>
      </c>
      <c r="FB5" s="186" t="s">
        <v>272</v>
      </c>
      <c r="FC5" s="186" t="s">
        <v>273</v>
      </c>
      <c r="FD5" s="189" t="s">
        <v>224</v>
      </c>
      <c r="FE5" s="204" t="s">
        <v>260</v>
      </c>
      <c r="FF5" s="204" t="s">
        <v>261</v>
      </c>
      <c r="FG5" s="186" t="s">
        <v>225</v>
      </c>
      <c r="FH5" s="186" t="s">
        <v>226</v>
      </c>
      <c r="FI5" s="186" t="s">
        <v>226</v>
      </c>
      <c r="FJ5" s="186" t="s">
        <v>274</v>
      </c>
      <c r="FK5" s="186" t="s">
        <v>275</v>
      </c>
      <c r="FL5" s="206"/>
      <c r="FM5" s="206"/>
      <c r="FN5" s="207" t="s">
        <v>227</v>
      </c>
      <c r="FO5" s="208" t="s">
        <v>228</v>
      </c>
      <c r="FP5" s="209" t="s">
        <v>276</v>
      </c>
      <c r="FQ5" s="210" t="s">
        <v>229</v>
      </c>
      <c r="FR5" s="210" t="s">
        <v>264</v>
      </c>
      <c r="FS5" s="204" t="s">
        <v>260</v>
      </c>
      <c r="FT5" s="204" t="s">
        <v>261</v>
      </c>
      <c r="FU5" s="189" t="s">
        <v>207</v>
      </c>
      <c r="FV5" s="186" t="s">
        <v>277</v>
      </c>
      <c r="FW5" s="186" t="s">
        <v>278</v>
      </c>
      <c r="FX5" s="204" t="s">
        <v>260</v>
      </c>
      <c r="FY5" s="204" t="s">
        <v>261</v>
      </c>
      <c r="FZ5" s="189" t="s">
        <v>279</v>
      </c>
      <c r="GA5" s="186" t="s">
        <v>280</v>
      </c>
      <c r="GB5" s="186" t="s">
        <v>281</v>
      </c>
      <c r="GC5" s="186" t="s">
        <v>282</v>
      </c>
      <c r="GD5" s="204" t="s">
        <v>260</v>
      </c>
      <c r="GE5" s="204" t="s">
        <v>261</v>
      </c>
      <c r="GF5" s="189" t="s">
        <v>279</v>
      </c>
      <c r="GG5" s="186" t="s">
        <v>236</v>
      </c>
      <c r="GH5" s="186" t="s">
        <v>237</v>
      </c>
      <c r="GI5" s="186" t="s">
        <v>238</v>
      </c>
      <c r="GJ5" s="204" t="s">
        <v>260</v>
      </c>
      <c r="GK5" s="204" t="s">
        <v>261</v>
      </c>
      <c r="GL5" s="211" t="s">
        <v>226</v>
      </c>
      <c r="GM5" s="211" t="s">
        <v>274</v>
      </c>
      <c r="GN5" s="204"/>
      <c r="GO5" s="204"/>
      <c r="GP5" s="212" t="s">
        <v>283</v>
      </c>
      <c r="GQ5" s="213" t="s">
        <v>284</v>
      </c>
      <c r="GR5" s="213" t="s">
        <v>285</v>
      </c>
      <c r="GS5" s="213" t="s">
        <v>286</v>
      </c>
      <c r="GT5" s="214" t="s">
        <v>287</v>
      </c>
      <c r="GU5" s="214" t="s">
        <v>288</v>
      </c>
      <c r="GV5" s="214" t="s">
        <v>289</v>
      </c>
    </row>
    <row r="6" spans="1:882" s="229" customFormat="1" ht="30" customHeight="1" outlineLevel="1" x14ac:dyDescent="0.45">
      <c r="A6" s="229" t="s">
        <v>292</v>
      </c>
      <c r="B6" s="215" t="str">
        <f t="shared" ref="B6" si="0">IF(GS6&gt;0,"支払済",IF(GP6="取下",GP6,IF(GP6="取消",GP6,"")))</f>
        <v/>
      </c>
      <c r="C6" s="230"/>
      <c r="D6" s="216" t="s">
        <v>290</v>
      </c>
      <c r="E6" s="217" t="str">
        <f>IF(D6="登録","登録",IF(D5="登録","建売購入",""))</f>
        <v/>
      </c>
      <c r="F6" s="218"/>
      <c r="G6" s="216"/>
      <c r="H6" s="219"/>
      <c r="I6" s="220" t="str">
        <f>IF('【様式第２号の２】事業計画書兼チェックシート（改修）'!N18="","",'【様式第２号の２】事業計画書兼チェックシート（改修）'!N18)</f>
        <v/>
      </c>
      <c r="J6" s="220" t="str">
        <f>IF('【様式第２号の２】事業計画書兼チェックシート（改修）'!O16="","",'【様式第２号の２】事業計画書兼チェックシート（改修）'!O16)</f>
        <v/>
      </c>
      <c r="K6" s="220" t="str">
        <f>IF('【様式第２号の２】事業計画書兼チェックシート（改修）'!N17="","",'【様式第２号の２】事業計画書兼チェックシート（改修）'!N17)</f>
        <v/>
      </c>
      <c r="L6" s="220" t="str">
        <f>IF('【様式第２号の２】事業計画書兼チェックシート（改修）'!N20="","",'【様式第２号の２】事業計画書兼チェックシート（改修）'!N20)</f>
        <v/>
      </c>
      <c r="M6" s="220" t="str">
        <f>IF('【様式第２号の２】事業計画書兼チェックシート（改修）'!M36="","",'【様式第２号の２】事業計画書兼チェックシート（改修）'!M36)</f>
        <v/>
      </c>
      <c r="N6" s="220" t="str">
        <f>IF('【様式第２号の２】事業計画書兼チェックシート（改修）'!M37="","",'【様式第２号の２】事業計画書兼チェックシート（改修）'!M37)</f>
        <v/>
      </c>
      <c r="O6" s="221"/>
      <c r="P6" s="221"/>
      <c r="Q6" s="222"/>
      <c r="R6" s="221"/>
      <c r="S6" s="221"/>
      <c r="T6" s="223"/>
      <c r="U6" s="221"/>
      <c r="V6" s="221"/>
      <c r="W6" s="221"/>
      <c r="X6" s="221"/>
      <c r="Y6" s="221"/>
      <c r="Z6" s="221"/>
      <c r="AA6" s="223"/>
      <c r="AB6" s="221"/>
      <c r="AC6" s="221"/>
      <c r="AD6" s="221"/>
      <c r="AE6" s="221"/>
      <c r="AF6" s="221"/>
      <c r="AG6" s="221"/>
      <c r="AH6" s="222"/>
      <c r="AI6" s="231"/>
      <c r="AJ6" s="221"/>
      <c r="AK6" s="221"/>
      <c r="AL6" s="232"/>
      <c r="AM6" s="221"/>
      <c r="AN6" s="221"/>
      <c r="AO6" s="221"/>
      <c r="AP6" s="233"/>
      <c r="AQ6" s="221"/>
      <c r="AR6" s="221"/>
      <c r="AS6" s="221"/>
      <c r="AT6" s="221"/>
      <c r="AU6" s="221"/>
      <c r="AV6" s="221"/>
      <c r="AW6" s="221"/>
      <c r="AX6" s="221"/>
      <c r="AY6" s="221"/>
      <c r="AZ6" s="222"/>
      <c r="BA6" s="224"/>
      <c r="BB6" s="224"/>
      <c r="BC6" s="224"/>
      <c r="BD6" s="222"/>
      <c r="BE6" s="220" t="str">
        <f>IF('【様式第２号の２】事業計画書兼チェックシート（改修）'!Q89="","",'【様式第２号の２】事業計画書兼チェックシート（改修）'!Q89)</f>
        <v/>
      </c>
      <c r="BF6" s="220">
        <f>IF('【様式第２号の２】事業計画書兼チェックシート（改修）'!Q90="",0,'【様式第２号の２】事業計画書兼チェックシート（改修）'!Q90)</f>
        <v>0</v>
      </c>
      <c r="BG6" s="220">
        <f>IF('【様式第２号の２】事業計画書兼チェックシート（改修）'!Q91="",0,'【様式第２号の２】事業計画書兼チェックシート（改修）'!Q91)</f>
        <v>0</v>
      </c>
      <c r="BH6" s="233">
        <f>IFERROR(MIN(ROUNDDOWN(BF6,1)*20+INT(BG6)*2,250),"0")</f>
        <v>0</v>
      </c>
      <c r="BI6" s="221" t="str">
        <f>IF(OR(BJ6=1,BK6=1),1,"")</f>
        <v/>
      </c>
      <c r="BJ6" s="221" t="str">
        <f>IF('【様式第２号の２】事業計画書兼チェックシート（改修）'!Y104="","",IF('【様式第２号の２】事業計画書兼チェックシート（改修）'!B106="","",1))</f>
        <v/>
      </c>
      <c r="BK6" s="221" t="str">
        <f>IF('【様式第２号の２】事業計画書兼チェックシート（改修）'!Y104="","",IF('【様式第２号の２】事業計画書兼チェックシート（改修）'!P106="","",1))</f>
        <v/>
      </c>
      <c r="BL6" s="233" t="str">
        <f>IFERROR('【様式第２号の２】事業計画書兼チェックシート（改修）'!Y104*10,"0")</f>
        <v>0</v>
      </c>
      <c r="BM6" s="221" t="str">
        <f>IF(OR(BN6=1,BO6=1,BP6=1),1,"")</f>
        <v/>
      </c>
      <c r="BN6" s="221" t="str">
        <f>IF('【様式第２号の２】事業計画書兼チェックシート（改修）'!Y121="","",IF('【様式第２号の２】事業計画書兼チェックシート（改修）'!B122="","",1))</f>
        <v/>
      </c>
      <c r="BO6" s="221" t="str">
        <f>IF('【様式第２号の２】事業計画書兼チェックシート（改修）'!Y121="","",IF('【様式第２号の２】事業計画書兼チェックシート（改修）'!B125="","",1))</f>
        <v/>
      </c>
      <c r="BP6" s="221" t="str">
        <f>IF('【様式第２号の２】事業計画書兼チェックシート（改修）'!Y121="","",IF('【様式第２号の２】事業計画書兼チェックシート（改修）'!B127="","",1))</f>
        <v/>
      </c>
      <c r="BQ6" s="233" t="str">
        <f>IFERROR('【様式第２号の２】事業計画書兼チェックシート（改修）'!Y121*10,"0")</f>
        <v>0</v>
      </c>
      <c r="BR6" s="221" t="str">
        <f>IFERROR(IF(OR(AND(BS6&gt;=7,BT6&gt;=7,BS6+BT6&gt;=14),AND(BS6&gt;=7,BU6&gt;=3,BU6+BS6&gt;=10),AND(BT6&gt;=7,BU6&gt;=3,BT6+BU6&gt;=10)),1,""),"")</f>
        <v/>
      </c>
      <c r="BS6" s="220">
        <f>IF('【様式第２号の２】事業計画書兼チェックシート（改修）'!N151="",0,'【様式第２号の２】事業計画書兼チェックシート（改修）'!N151)</f>
        <v>0</v>
      </c>
      <c r="BT6" s="220">
        <f>IF('【様式第２号の２】事業計画書兼チェックシート（改修）'!N158="",0,'【様式第２号の２】事業計画書兼チェックシート（改修）'!N158)</f>
        <v>0</v>
      </c>
      <c r="BU6" s="220">
        <f>IF('【様式第２号の２】事業計画書兼チェックシート（改修）'!N169="",0,'【様式第２号の２】事業計画書兼チェックシート（改修）'!N169)</f>
        <v>0</v>
      </c>
      <c r="BV6" s="233" t="str">
        <f>IFERROR('【様式第２号の２】事業計画書兼チェックシート（改修）'!Y139*10,"0")</f>
        <v>0</v>
      </c>
      <c r="BW6" s="243" t="str">
        <f>IF('【様式第２号の２】事業計画書兼チェックシート（改修）'!R158="","",'【様式第２号の２】事業計画書兼チェックシート（改修）'!R158)</f>
        <v/>
      </c>
      <c r="BX6" s="222">
        <f>IFERROR(IF(D6="改修",MIN(500,BH6+BL6+BQ6+BV6,INT(CQ6*10/2)),0),0)</f>
        <v>0</v>
      </c>
      <c r="BY6" s="234" t="str">
        <f>IF('【様式第２号の２】事業計画書兼チェックシート（改修）'!N42="","",'【様式第２号の２】事業計画書兼チェックシート（改修）'!N42)</f>
        <v/>
      </c>
      <c r="BZ6" s="225" t="s">
        <v>79</v>
      </c>
      <c r="CA6" s="225" t="str">
        <f>IF('【様式第２号の２】事業計画書兼チェックシート（改修）'!S42="","",'【様式第２号の２】事業計画書兼チェックシート（改修）'!S42)</f>
        <v/>
      </c>
      <c r="CB6" s="225" t="s">
        <v>147</v>
      </c>
      <c r="CC6" s="225" t="str">
        <f>IF('【様式第２号の２】事業計画書兼チェックシート（改修）'!V42="","",'【様式第２号の２】事業計画書兼チェックシート（改修）'!V42)</f>
        <v/>
      </c>
      <c r="CD6" s="226" t="s">
        <v>77</v>
      </c>
      <c r="CE6" s="234" t="str">
        <f>IF('【様式第２号の２】事業計画書兼チェックシート（改修）'!N43="","",'【様式第２号の２】事業計画書兼チェックシート（改修）'!N43)</f>
        <v/>
      </c>
      <c r="CF6" s="225" t="s">
        <v>79</v>
      </c>
      <c r="CG6" s="225" t="str">
        <f>IF('【様式第２号の２】事業計画書兼チェックシート（改修）'!S43="","",'【様式第２号の２】事業計画書兼チェックシート（改修）'!S43)</f>
        <v/>
      </c>
      <c r="CH6" s="225" t="s">
        <v>147</v>
      </c>
      <c r="CI6" s="225" t="str">
        <f>IF('【様式第２号の２】事業計画書兼チェックシート（改修）'!V43="","",'【様式第２号の２】事業計画書兼チェックシート（改修）'!V43)</f>
        <v/>
      </c>
      <c r="CJ6" s="226" t="s">
        <v>77</v>
      </c>
      <c r="CK6" s="218"/>
      <c r="CL6" s="227">
        <f>BD6+BX6</f>
        <v>0</v>
      </c>
      <c r="CM6" s="234" t="str">
        <f>IF('【様式第２号の２】事業計画書兼チェックシート（改修）'!I46="","",'【様式第２号の２】事業計画書兼チェックシート（改修）'!I46)</f>
        <v/>
      </c>
      <c r="CN6" s="234" t="str">
        <f>IF('【様式第２号の２】事業計画書兼チェックシート（改修）'!I47="","",'【様式第２号の２】事業計画書兼チェックシート（改修）'!I47)</f>
        <v/>
      </c>
      <c r="CO6" s="220" t="str">
        <f>IF('【様式第２号の２】事業計画書兼チェックシート（改修）'!B84="",IF('【様式第２号の２】事業計画書兼チェックシート（改修）'!I81="","",'【様式第２号の２】事業計画書兼チェックシート（改修）'!I81),"手刻み")</f>
        <v/>
      </c>
      <c r="CP6" s="220" t="str">
        <f>IF('【様式第２号の２】事業計画書兼チェックシート（改修）'!I39="","",'【様式第２号の２】事業計画書兼チェックシート（改修）'!I39)</f>
        <v/>
      </c>
      <c r="CQ6" s="220" t="str">
        <f>IF('【様式第２号の２】事業計画書兼チェックシート（改修）'!S38="","",'【様式第２号の２】事業計画書兼チェックシート（改修）'!S38)</f>
        <v/>
      </c>
      <c r="CR6" s="220" t="str">
        <f>IF('【様式第２号の２】事業計画書兼チェックシート（改修）'!I51="","",'【様式第２号の２】事業計画書兼チェックシート（改修）'!I51)</f>
        <v/>
      </c>
      <c r="CS6" s="218"/>
      <c r="CT6" s="218"/>
      <c r="CU6" s="218"/>
      <c r="CV6" s="219"/>
      <c r="CW6" s="219"/>
      <c r="CX6" s="218"/>
      <c r="CY6" s="218"/>
      <c r="CZ6" s="220" t="str">
        <f>IF('【様式第２号の２】事業計画書兼チェックシート（改修）'!B69="","","○")</f>
        <v/>
      </c>
      <c r="DA6" s="220"/>
      <c r="DB6" s="234" t="str">
        <f>IF('【様式第２号の２】事業計画書兼チェックシート（改修）'!D63="","",'【様式第２号の２】事業計画書兼チェックシート（改修）'!D63)</f>
        <v/>
      </c>
      <c r="DC6" s="234" t="str">
        <f>IF('【様式第２号の２】事業計画書兼チェックシート（改修）'!P63="","",'【様式第２号の２】事業計画書兼チェックシート（改修）'!P63)</f>
        <v/>
      </c>
      <c r="DD6" s="242" t="str">
        <f>IF('【様式第２号の２】事業計画書兼チェックシート（改修）'!D64="","",'【様式第２号の２】事業計画書兼チェックシート（改修）'!D64)</f>
        <v/>
      </c>
      <c r="DE6" s="242" t="str">
        <f>IF('【様式第２号の２】事業計画書兼チェックシート（改修）'!P64="","",'【様式第２号の２】事業計画書兼チェックシート（改修）'!P64)</f>
        <v/>
      </c>
      <c r="DF6" s="242" t="str">
        <f>IF('【様式第２号の２】事業計画書兼チェックシート（改修）'!D65="","",'【様式第２号の２】事業計画書兼チェックシート（改修）'!D65)</f>
        <v/>
      </c>
      <c r="DG6" s="242" t="str">
        <f>IF('【様式第２号の２】事業計画書兼チェックシート（改修）'!P65="","",'【様式第２号の２】事業計画書兼チェックシート（改修）'!P65)</f>
        <v/>
      </c>
      <c r="DH6" s="242" t="str">
        <f>IF('【様式第２号の２】事業計画書兼チェックシート（改修）'!D66="","",'【様式第２号の２】事業計画書兼チェックシート（改修）'!D66)</f>
        <v/>
      </c>
      <c r="DI6" s="242" t="str">
        <f>IF('【様式第２号の２】事業計画書兼チェックシート（改修）'!P66="","",'【様式第２号の２】事業計画書兼チェックシート（改修）'!P66)</f>
        <v/>
      </c>
      <c r="DJ6" s="242" t="str">
        <f>IF('【様式第２号の２】事業計画書兼チェックシート（改修）'!D67="","",'【様式第２号の２】事業計画書兼チェックシート（改修）'!D67)</f>
        <v/>
      </c>
      <c r="DK6" s="242" t="str">
        <f>IF('【様式第２号の２】事業計画書兼チェックシート（改修）'!P67="","",'【様式第２号の２】事業計画書兼チェックシート（改修）'!P67)</f>
        <v/>
      </c>
      <c r="DL6"/>
      <c r="DM6" s="216"/>
      <c r="DN6" s="224"/>
      <c r="DO6" s="224"/>
      <c r="DP6" s="224"/>
      <c r="DQ6" s="222">
        <f t="shared" ref="DQ6" si="1">IF(DO6&gt;=10,150,0)</f>
        <v>0</v>
      </c>
      <c r="DR6" s="222">
        <f t="shared" ref="DR6" si="2">MIN(Q6,DQ6)</f>
        <v>0</v>
      </c>
      <c r="DS6" s="221" t="str">
        <f t="shared" ref="DS6" si="3">IF(DT6&gt;=1,1,"")</f>
        <v/>
      </c>
      <c r="DT6" s="224"/>
      <c r="DU6" s="224"/>
      <c r="DV6" s="223">
        <f t="shared" ref="DV6" si="4">IF(DQ6=0,0,IF(DT6&gt;=25,MIN(250,ROUNDDOWN(DT6*10,-1)),IF(DT6&gt;=20,MIN(200,ROUNDDOWN(DT6*10,-1)),IF(DT6&gt;=15,MIN(150,ROUNDDOWN(DT6*10,-1)),MIN(100,ROUNDDOWN(DT6*10,-1))))))</f>
        <v>0</v>
      </c>
      <c r="DW6" s="222">
        <f t="shared" ref="DW6" si="5">MIN(T6,DV6)</f>
        <v>0</v>
      </c>
      <c r="DX6" s="221" t="str">
        <f t="shared" ref="DX6" si="6">IF(DY6&gt;=1,1,"")</f>
        <v/>
      </c>
      <c r="DY6" s="224"/>
      <c r="DZ6" s="224"/>
      <c r="EA6" s="223">
        <f t="shared" ref="EA6" si="7">IF(AND(DQ6&gt;0,DY6&gt;=1),MIN(INT(DY6)*20,200),0)</f>
        <v>0</v>
      </c>
      <c r="EB6" s="222">
        <f t="shared" ref="EB6" si="8">MIN(AA6,EA6)</f>
        <v>0</v>
      </c>
      <c r="EC6" s="221" t="str">
        <f t="shared" ref="EC6" si="9">IF(ED6&gt;=1,1,"")</f>
        <v/>
      </c>
      <c r="ED6" s="224"/>
      <c r="EE6" s="224"/>
      <c r="EF6" s="221">
        <f t="shared" ref="EF6" si="10">IF(AND(DQ6&gt;0,ED6&gt;=1),MIN(INT(ED6)*2,150),0)</f>
        <v>0</v>
      </c>
      <c r="EG6" s="221" t="str">
        <f t="shared" ref="EG6" si="11">IF(EH6&gt;=1,1,"")</f>
        <v/>
      </c>
      <c r="EH6" s="224"/>
      <c r="EI6" s="221">
        <f t="shared" ref="EI6" si="12">IF(AND(EH6&gt;=1,DQ6&gt;=1),50,0)</f>
        <v>0</v>
      </c>
      <c r="EJ6" s="222">
        <f t="shared" ref="EJ6" si="13">IF(OR(EF6&gt;0,EI6&gt;0),MIN(EF6+EI6,150),0)</f>
        <v>0</v>
      </c>
      <c r="EK6" s="222">
        <f t="shared" ref="EK6" si="14">MIN(AH6,EJ6)</f>
        <v>0</v>
      </c>
      <c r="EL6" s="221" t="str">
        <f t="shared" ref="EL6" si="15">IF(OR(EM6=1,EN6=1),1,"")</f>
        <v/>
      </c>
      <c r="EM6" s="224"/>
      <c r="EN6" s="224"/>
      <c r="EO6" s="222" t="e">
        <f>IF(AND(DQ6&gt;0,EL6=1,#REF!=""),100,0)</f>
        <v>#REF!</v>
      </c>
      <c r="EP6" s="222" t="e">
        <f t="shared" ref="EP6" si="16">MIN(AL6,EO6)</f>
        <v>#REF!</v>
      </c>
      <c r="EQ6" s="221" t="str">
        <f t="shared" ref="EQ6" si="17">IF(OR(ER6=1,ES6=1),1,"")</f>
        <v/>
      </c>
      <c r="ER6" s="224"/>
      <c r="ES6" s="224"/>
      <c r="ET6" s="222">
        <f t="shared" ref="ET6" si="18">IF(AND(DQ6&gt;0,EL6=1,EQ6=1),100,0)</f>
        <v>0</v>
      </c>
      <c r="EU6" s="222">
        <f t="shared" ref="EU6" si="19">MIN(AP6,ET6)</f>
        <v>0</v>
      </c>
      <c r="EV6" s="221" t="str">
        <f t="shared" ref="EV6" si="20">IF(FD6&gt;=4,1,"")</f>
        <v/>
      </c>
      <c r="EW6" s="224"/>
      <c r="EX6" s="224"/>
      <c r="EY6" s="224"/>
      <c r="EZ6" s="224"/>
      <c r="FA6" s="224"/>
      <c r="FB6" s="224"/>
      <c r="FC6" s="224"/>
      <c r="FD6" s="221">
        <f t="shared" ref="FD6" si="21">SUM(EW6:FC6)</f>
        <v>0</v>
      </c>
      <c r="FE6" s="222">
        <f t="shared" ref="FE6" si="22">IF(FD6&gt;=4,200,0)</f>
        <v>0</v>
      </c>
      <c r="FF6" s="222">
        <f t="shared" ref="FF6" si="23">MIN(AZ6,FE6)</f>
        <v>0</v>
      </c>
      <c r="FG6" s="224"/>
      <c r="FH6" s="224"/>
      <c r="FI6" s="224"/>
      <c r="FJ6" s="224"/>
      <c r="FK6" s="224"/>
      <c r="FL6" s="222">
        <f t="shared" ref="FL6" si="24">IF(D6="新築",MIN(1500,CL6,MIN(DR6+DW6+EB6+EK6+EP6+EU6+FF6,1000)),0)</f>
        <v>0</v>
      </c>
      <c r="FM6" s="222">
        <f t="shared" ref="FM6" si="25">BD6-FL6</f>
        <v>0</v>
      </c>
      <c r="FN6" s="224"/>
      <c r="FO6" s="228"/>
      <c r="FP6" s="228"/>
      <c r="FQ6" s="224"/>
      <c r="FR6" s="224"/>
      <c r="FS6" s="222">
        <f t="shared" ref="FS6" si="26">MIN(ROUNDDOWN(FO6,1)*20+INT(FQ6)*2,250)</f>
        <v>0</v>
      </c>
      <c r="FT6" s="222">
        <f t="shared" ref="FT6" si="27">MIN(BH6,FS6)</f>
        <v>0</v>
      </c>
      <c r="FU6" s="221" t="str">
        <f t="shared" ref="FU6" si="28">IF(OR(FV6=1,FW6=1),1,"")</f>
        <v/>
      </c>
      <c r="FV6" s="224"/>
      <c r="FW6" s="224"/>
      <c r="FX6" s="222" t="e">
        <f>IF(AND(FS6&gt;0,FU6=1,#REF!=""),100,0)</f>
        <v>#REF!</v>
      </c>
      <c r="FY6" s="222" t="e">
        <f t="shared" ref="FY6" si="29">MIN(BL6,FX6)</f>
        <v>#REF!</v>
      </c>
      <c r="FZ6" s="221" t="str">
        <f t="shared" ref="FZ6" si="30">IF(OR(GA6=1,GB6=1,GC6=1),1,"")</f>
        <v/>
      </c>
      <c r="GA6" s="224"/>
      <c r="GB6" s="224"/>
      <c r="GC6" s="224"/>
      <c r="GD6" s="222">
        <f t="shared" ref="GD6" si="31">IF(AND(FS6&gt;0,FZ6=1),100,IF(AND(FS6&gt;0,GC6=1),100,0))</f>
        <v>0</v>
      </c>
      <c r="GE6" s="222">
        <f t="shared" ref="GE6" si="32">MIN(BQ6,GD6)</f>
        <v>0</v>
      </c>
      <c r="GF6" s="221" t="str">
        <f t="shared" ref="GF6" si="33">IF(OR(AND(GG6&gt;=7,GH6&gt;=7,GG6+GH6&gt;=14),AND(GG6&gt;=7,GI6&gt;=3,GG6+GI6&gt;=10),AND(GH6&gt;=7,GI6&gt;=3,GH6+GI6&gt;=10)),1,"")</f>
        <v/>
      </c>
      <c r="GG6" s="224"/>
      <c r="GH6" s="224"/>
      <c r="GI6" s="224"/>
      <c r="GJ6" s="222">
        <f t="shared" ref="GJ6" si="34">IF(AND(GF6=1,FS6&gt;0),MIN(150,ROUNDDOWN(GG6*11+GH6*13+GI6*19,0)),0)</f>
        <v>0</v>
      </c>
      <c r="GK6" s="222">
        <f t="shared" ref="GK6" si="35">MIN(BV6,GJ6)</f>
        <v>0</v>
      </c>
      <c r="GL6" s="224"/>
      <c r="GM6" s="224"/>
      <c r="GN6" s="222" t="e">
        <f t="shared" ref="GN6" si="36">IF(D6="改修",MIN(500,FT6+FY6+GE6+GK6,INT(CQ6*10/2)),0)</f>
        <v>#REF!</v>
      </c>
      <c r="GO6" s="222" t="e">
        <f t="shared" ref="GO6" si="37">BX6-GN6</f>
        <v>#REF!</v>
      </c>
      <c r="GP6" s="218"/>
      <c r="GQ6" s="219"/>
      <c r="GR6" s="219"/>
      <c r="GS6" s="219"/>
      <c r="GT6" s="227">
        <f t="shared" ref="GT6" si="38">IF(D6="新築",BD6,IF(D6="改修",BX6,0))</f>
        <v>0</v>
      </c>
      <c r="GU6" s="227" t="e">
        <f t="shared" ref="GU6" si="39">IF(D6="新築",FL6,IF(D6="改修",GN6,0))</f>
        <v>#REF!</v>
      </c>
      <c r="GV6" s="227" t="e">
        <f t="shared" ref="GV6" si="40">GT6-GU6</f>
        <v>#REF!</v>
      </c>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c r="NE6" s="85"/>
      <c r="NF6" s="85"/>
      <c r="NG6" s="85"/>
      <c r="NH6" s="85"/>
      <c r="NI6" s="85"/>
      <c r="NJ6" s="85"/>
      <c r="NK6" s="85"/>
      <c r="NL6" s="85"/>
      <c r="NM6" s="85"/>
      <c r="NN6" s="85"/>
      <c r="NO6" s="85"/>
      <c r="NP6" s="85"/>
      <c r="NQ6" s="85"/>
      <c r="NR6" s="85"/>
      <c r="NS6" s="85"/>
      <c r="NT6" s="85"/>
      <c r="NU6" s="85"/>
      <c r="NV6" s="85"/>
      <c r="NW6" s="85"/>
      <c r="NX6" s="85"/>
      <c r="NY6" s="85"/>
      <c r="NZ6" s="85"/>
      <c r="OA6" s="85"/>
      <c r="OB6" s="85"/>
      <c r="OC6" s="85"/>
      <c r="OD6" s="85"/>
      <c r="OE6" s="85"/>
      <c r="OF6" s="85"/>
      <c r="OG6" s="85"/>
      <c r="OH6" s="85"/>
      <c r="OI6" s="85"/>
      <c r="OJ6" s="85"/>
      <c r="OK6" s="85"/>
      <c r="OL6" s="85"/>
      <c r="OM6" s="85"/>
      <c r="ON6" s="85"/>
      <c r="OO6" s="85"/>
      <c r="OP6" s="85"/>
      <c r="OQ6" s="85"/>
      <c r="OR6" s="85"/>
      <c r="OS6" s="85"/>
      <c r="OT6" s="85"/>
      <c r="OU6" s="85"/>
      <c r="OV6" s="85"/>
      <c r="OW6" s="85"/>
      <c r="OX6" s="85"/>
      <c r="OY6" s="85"/>
      <c r="OZ6" s="85"/>
      <c r="PA6" s="85"/>
      <c r="PB6" s="85"/>
      <c r="PC6" s="85"/>
      <c r="PD6" s="85"/>
      <c r="PE6" s="85"/>
      <c r="PF6" s="85"/>
      <c r="PG6" s="85"/>
      <c r="PH6" s="85"/>
      <c r="PI6" s="85"/>
      <c r="PJ6" s="85"/>
      <c r="PK6" s="85"/>
      <c r="PL6" s="85"/>
      <c r="PM6" s="85"/>
      <c r="PN6" s="85"/>
      <c r="PO6" s="85"/>
      <c r="PP6" s="85"/>
      <c r="PQ6" s="85"/>
      <c r="PR6" s="85"/>
      <c r="PS6" s="85"/>
      <c r="PT6" s="85"/>
      <c r="PU6" s="85"/>
      <c r="PV6" s="85"/>
      <c r="PW6" s="85"/>
      <c r="PX6" s="85"/>
      <c r="PY6" s="85"/>
      <c r="PZ6" s="85"/>
      <c r="QA6" s="85"/>
      <c r="QB6" s="85"/>
      <c r="QC6" s="85"/>
      <c r="QD6" s="85"/>
      <c r="QE6" s="85"/>
      <c r="QF6" s="85"/>
      <c r="QG6" s="85"/>
      <c r="QH6" s="85"/>
      <c r="QI6" s="85"/>
      <c r="QJ6" s="85"/>
      <c r="QK6" s="85"/>
      <c r="QL6" s="85"/>
      <c r="QM6" s="85"/>
      <c r="QN6" s="85"/>
      <c r="QO6" s="85"/>
      <c r="QP6" s="85"/>
      <c r="QQ6" s="85"/>
      <c r="QR6" s="85"/>
      <c r="QS6" s="85"/>
      <c r="QT6" s="85"/>
      <c r="QU6" s="85"/>
      <c r="QV6" s="85"/>
      <c r="QW6" s="85"/>
      <c r="QX6" s="85"/>
      <c r="QY6" s="85"/>
      <c r="QZ6" s="85"/>
      <c r="RA6" s="85"/>
      <c r="RB6" s="85"/>
      <c r="RC6" s="85"/>
      <c r="RD6" s="85"/>
      <c r="RE6" s="85"/>
      <c r="RF6" s="85"/>
      <c r="RG6" s="85"/>
      <c r="RH6" s="85"/>
      <c r="RI6" s="85"/>
      <c r="RJ6" s="85"/>
      <c r="RK6" s="85"/>
      <c r="RL6" s="85"/>
      <c r="RM6" s="85"/>
      <c r="RN6" s="85"/>
      <c r="RO6" s="85"/>
      <c r="RP6" s="85"/>
      <c r="RQ6" s="85"/>
      <c r="RR6" s="85"/>
      <c r="RS6" s="85"/>
      <c r="RT6" s="85"/>
      <c r="RU6" s="85"/>
      <c r="RV6" s="85"/>
      <c r="RW6" s="85"/>
      <c r="RX6" s="85"/>
      <c r="RY6" s="85"/>
      <c r="RZ6" s="85"/>
      <c r="SA6" s="85"/>
      <c r="SB6" s="85"/>
      <c r="SC6" s="85"/>
      <c r="SD6" s="85"/>
      <c r="SE6" s="85"/>
      <c r="SF6" s="85"/>
      <c r="SG6" s="85"/>
      <c r="SH6" s="85"/>
      <c r="SI6" s="85"/>
      <c r="SJ6" s="85"/>
      <c r="SK6" s="85"/>
      <c r="SL6" s="85"/>
      <c r="SM6" s="85"/>
      <c r="SN6" s="85"/>
      <c r="SO6" s="85"/>
      <c r="SP6" s="85"/>
      <c r="SQ6" s="85"/>
      <c r="SR6" s="85"/>
      <c r="SS6" s="85"/>
      <c r="ST6" s="85"/>
      <c r="SU6" s="85"/>
      <c r="SV6" s="85"/>
      <c r="SW6" s="85"/>
      <c r="SX6" s="85"/>
      <c r="SY6" s="85"/>
      <c r="SZ6" s="85"/>
      <c r="TA6" s="85"/>
      <c r="TB6" s="85"/>
      <c r="TC6" s="85"/>
      <c r="TD6" s="85"/>
      <c r="TE6" s="85"/>
      <c r="TF6" s="85"/>
      <c r="TG6" s="85"/>
      <c r="TH6" s="85"/>
      <c r="TI6" s="85"/>
      <c r="TJ6" s="85"/>
      <c r="TK6" s="85"/>
      <c r="TL6" s="85"/>
      <c r="TM6" s="85"/>
      <c r="TN6" s="85"/>
      <c r="TO6" s="85"/>
      <c r="TP6" s="85"/>
      <c r="TQ6" s="85"/>
      <c r="TR6" s="85"/>
      <c r="TS6" s="85"/>
      <c r="TT6" s="85"/>
      <c r="TU6" s="85"/>
      <c r="TV6" s="85"/>
      <c r="TW6" s="85"/>
      <c r="TX6" s="85"/>
      <c r="TY6" s="85"/>
      <c r="TZ6" s="85"/>
      <c r="UA6" s="85"/>
      <c r="UB6" s="85"/>
      <c r="UC6" s="85"/>
      <c r="UD6" s="85"/>
      <c r="UE6" s="85"/>
      <c r="UF6" s="85"/>
      <c r="UG6" s="85"/>
      <c r="UH6" s="85"/>
      <c r="UI6" s="85"/>
      <c r="UJ6" s="85"/>
      <c r="UK6" s="85"/>
      <c r="UL6" s="85"/>
      <c r="UM6" s="85"/>
      <c r="UN6" s="85"/>
      <c r="UO6" s="85"/>
      <c r="UP6" s="85"/>
      <c r="UQ6" s="85"/>
      <c r="UR6" s="85"/>
      <c r="US6" s="85"/>
      <c r="UT6" s="85"/>
      <c r="UU6" s="85"/>
      <c r="UV6" s="85"/>
      <c r="UW6" s="85"/>
      <c r="UX6" s="85"/>
      <c r="UY6" s="85"/>
      <c r="UZ6" s="85"/>
      <c r="VA6" s="85"/>
      <c r="VB6" s="85"/>
      <c r="VC6" s="85"/>
      <c r="VD6" s="85"/>
      <c r="VE6" s="85"/>
      <c r="VF6" s="85"/>
      <c r="VG6" s="85"/>
      <c r="VH6" s="85"/>
      <c r="VI6" s="85"/>
      <c r="VJ6" s="85"/>
      <c r="VK6" s="85"/>
      <c r="VL6" s="85"/>
      <c r="VM6" s="85"/>
      <c r="VN6" s="85"/>
      <c r="VO6" s="85"/>
      <c r="VP6" s="85"/>
      <c r="VQ6" s="85"/>
      <c r="VR6" s="85"/>
      <c r="VS6" s="85"/>
      <c r="VT6" s="85"/>
      <c r="VU6" s="85"/>
      <c r="VV6" s="85"/>
      <c r="VW6" s="85"/>
      <c r="VX6" s="85"/>
      <c r="VY6" s="85"/>
      <c r="VZ6" s="85"/>
      <c r="WA6" s="85"/>
      <c r="WB6" s="85"/>
      <c r="WC6" s="85"/>
      <c r="WD6" s="85"/>
      <c r="WE6" s="85"/>
      <c r="WF6" s="85"/>
      <c r="WG6" s="85"/>
      <c r="WH6" s="85"/>
      <c r="WI6" s="85"/>
      <c r="WJ6" s="85"/>
      <c r="WK6" s="85"/>
      <c r="WL6" s="85"/>
      <c r="WM6" s="85"/>
      <c r="WN6" s="85"/>
      <c r="WO6" s="85"/>
      <c r="WP6" s="85"/>
      <c r="WQ6" s="85"/>
      <c r="WR6" s="85"/>
      <c r="WS6" s="85"/>
      <c r="WT6" s="85"/>
      <c r="WU6" s="85"/>
      <c r="WV6" s="85"/>
      <c r="WW6" s="85"/>
      <c r="WX6" s="85"/>
      <c r="WY6" s="85"/>
      <c r="WZ6" s="85"/>
      <c r="XA6" s="85"/>
      <c r="XB6" s="85"/>
      <c r="XC6" s="85"/>
      <c r="XD6" s="85"/>
      <c r="XE6" s="85"/>
      <c r="XF6" s="85"/>
      <c r="XG6" s="85"/>
      <c r="XH6" s="85"/>
      <c r="XI6" s="85"/>
      <c r="XJ6" s="85"/>
      <c r="XK6" s="85"/>
      <c r="XL6" s="85"/>
      <c r="XM6" s="85"/>
      <c r="XN6" s="85"/>
      <c r="XO6" s="85"/>
      <c r="XP6" s="85"/>
      <c r="XQ6" s="85"/>
      <c r="XR6" s="85"/>
      <c r="XS6" s="85"/>
      <c r="XT6" s="85"/>
      <c r="XU6" s="85"/>
      <c r="XV6" s="85"/>
      <c r="XW6" s="85"/>
      <c r="XX6" s="85"/>
      <c r="XY6" s="85"/>
      <c r="XZ6" s="85"/>
      <c r="YA6" s="85"/>
      <c r="YB6" s="85"/>
      <c r="YC6" s="85"/>
      <c r="YD6" s="85"/>
      <c r="YE6" s="85"/>
      <c r="YF6" s="85"/>
      <c r="YG6" s="85"/>
      <c r="YH6" s="85"/>
      <c r="YI6" s="85"/>
      <c r="YJ6" s="85"/>
      <c r="YK6" s="85"/>
      <c r="YL6" s="85"/>
      <c r="YM6" s="85"/>
      <c r="YN6" s="85"/>
      <c r="YO6" s="85"/>
      <c r="YP6" s="85"/>
      <c r="YQ6" s="85"/>
      <c r="YR6" s="85"/>
      <c r="YS6" s="85"/>
      <c r="YT6" s="85"/>
      <c r="YU6" s="85"/>
      <c r="YV6" s="85"/>
      <c r="YW6" s="85"/>
      <c r="YX6" s="85"/>
      <c r="YY6" s="85"/>
      <c r="YZ6" s="85"/>
      <c r="ZA6" s="85"/>
      <c r="ZB6" s="85"/>
      <c r="ZC6" s="85"/>
      <c r="ZD6" s="85"/>
      <c r="ZE6" s="85"/>
      <c r="ZF6" s="85"/>
      <c r="ZG6" s="85"/>
      <c r="ZH6" s="85"/>
      <c r="ZI6" s="85"/>
      <c r="ZJ6" s="85"/>
      <c r="ZK6" s="85"/>
      <c r="ZL6" s="85"/>
      <c r="ZM6" s="85"/>
      <c r="ZN6" s="85"/>
      <c r="ZO6" s="85"/>
      <c r="ZP6" s="85"/>
      <c r="ZQ6" s="85"/>
      <c r="ZR6" s="85"/>
      <c r="ZS6" s="85"/>
      <c r="ZT6" s="85"/>
      <c r="ZU6" s="85"/>
      <c r="ZV6" s="85"/>
      <c r="ZW6" s="85"/>
      <c r="ZX6" s="85"/>
      <c r="ZY6" s="85"/>
      <c r="ZZ6" s="85"/>
      <c r="AAA6" s="85"/>
      <c r="AAB6" s="85"/>
      <c r="AAC6" s="85"/>
      <c r="AAD6" s="85"/>
      <c r="AAE6" s="85"/>
      <c r="AAF6" s="85"/>
      <c r="AAG6" s="85"/>
      <c r="AAH6" s="85"/>
      <c r="AAI6" s="85"/>
      <c r="AAJ6" s="85"/>
      <c r="AAK6" s="85"/>
      <c r="AAL6" s="85"/>
      <c r="AAM6" s="85"/>
      <c r="AAN6" s="85"/>
      <c r="AAO6" s="85"/>
      <c r="AAP6" s="85"/>
      <c r="AAQ6" s="85"/>
      <c r="AAR6" s="85"/>
      <c r="AAS6" s="85"/>
      <c r="AAT6" s="85"/>
      <c r="AAU6" s="85"/>
      <c r="AAV6" s="85"/>
      <c r="AAW6" s="85"/>
      <c r="AAX6" s="85"/>
      <c r="AAY6" s="85"/>
      <c r="AAZ6" s="85"/>
      <c r="ABA6" s="85"/>
      <c r="ABB6" s="85"/>
      <c r="ABC6" s="85"/>
      <c r="ABD6" s="85"/>
      <c r="ABE6" s="85"/>
      <c r="ABF6" s="85"/>
      <c r="ABG6" s="85"/>
      <c r="ABH6" s="85"/>
      <c r="ABI6" s="85"/>
      <c r="ABJ6" s="85"/>
      <c r="ABK6" s="85"/>
      <c r="ABL6" s="85"/>
      <c r="ABM6" s="85"/>
      <c r="ABN6" s="85"/>
      <c r="ABO6" s="85"/>
      <c r="ABP6" s="85"/>
      <c r="ABQ6" s="85"/>
      <c r="ABR6" s="85"/>
      <c r="ABS6" s="85"/>
      <c r="ABT6" s="85"/>
      <c r="ABU6" s="85"/>
      <c r="ABV6" s="85"/>
      <c r="ABW6" s="85"/>
      <c r="ABX6" s="85"/>
      <c r="ABY6" s="85"/>
      <c r="ABZ6" s="85"/>
      <c r="ACA6" s="85"/>
      <c r="ACB6" s="85"/>
      <c r="ACC6" s="85"/>
      <c r="ACD6" s="85"/>
      <c r="ACE6" s="85"/>
      <c r="ACF6" s="85"/>
      <c r="ACG6" s="85"/>
      <c r="ACH6" s="85"/>
      <c r="ACI6" s="85"/>
      <c r="ACJ6" s="85"/>
      <c r="ACK6" s="85"/>
      <c r="ACL6" s="85"/>
      <c r="ACM6" s="85"/>
      <c r="ACN6" s="85"/>
      <c r="ACO6" s="85"/>
      <c r="ACP6" s="85"/>
      <c r="ACQ6" s="85"/>
      <c r="ACR6" s="85"/>
      <c r="ACS6" s="85"/>
      <c r="ACT6" s="85"/>
      <c r="ACU6" s="85"/>
      <c r="ACV6" s="85"/>
      <c r="ACW6" s="85"/>
      <c r="ACX6" s="85"/>
      <c r="ACY6" s="85"/>
      <c r="ACZ6" s="85"/>
      <c r="ADA6" s="85"/>
      <c r="ADB6" s="85"/>
      <c r="ADC6" s="85"/>
      <c r="ADD6" s="85"/>
      <c r="ADE6" s="85"/>
      <c r="ADF6" s="85"/>
      <c r="ADG6" s="85"/>
      <c r="ADH6" s="85"/>
      <c r="ADI6" s="85"/>
      <c r="ADJ6" s="85"/>
      <c r="ADK6" s="85"/>
      <c r="ADL6" s="85"/>
      <c r="ADM6" s="85"/>
      <c r="ADN6" s="85"/>
      <c r="ADO6" s="85"/>
      <c r="ADP6" s="85"/>
      <c r="ADQ6" s="85"/>
      <c r="ADR6" s="85"/>
      <c r="ADS6" s="85"/>
      <c r="ADT6" s="85"/>
      <c r="ADU6" s="85"/>
      <c r="ADV6" s="85"/>
      <c r="ADW6" s="85"/>
      <c r="ADX6" s="85"/>
      <c r="ADY6" s="85"/>
      <c r="ADZ6" s="85"/>
      <c r="AEA6" s="85"/>
      <c r="AEB6" s="85"/>
      <c r="AEC6" s="85"/>
      <c r="AED6" s="85"/>
      <c r="AEE6" s="85"/>
      <c r="AEF6" s="85"/>
      <c r="AEG6" s="85"/>
      <c r="AEH6" s="85"/>
      <c r="AEI6" s="85"/>
      <c r="AEJ6" s="85"/>
      <c r="AEK6" s="85"/>
      <c r="AEL6" s="85"/>
      <c r="AEM6" s="85"/>
      <c r="AEN6" s="85"/>
      <c r="AEO6" s="85"/>
      <c r="AEP6" s="85"/>
      <c r="AEQ6" s="85"/>
      <c r="AER6" s="85"/>
      <c r="AES6" s="85"/>
      <c r="AET6" s="85"/>
      <c r="AEU6" s="85"/>
      <c r="AEV6" s="85"/>
      <c r="AEW6" s="85"/>
      <c r="AEX6" s="85"/>
      <c r="AEY6" s="85"/>
      <c r="AEZ6" s="85"/>
      <c r="AFA6" s="85"/>
      <c r="AFB6" s="85"/>
      <c r="AFC6" s="85"/>
      <c r="AFD6" s="85"/>
      <c r="AFE6" s="85"/>
      <c r="AFF6" s="85"/>
      <c r="AFG6" s="85"/>
      <c r="AFH6" s="85"/>
      <c r="AFI6" s="85"/>
      <c r="AFJ6" s="85"/>
      <c r="AFK6" s="85"/>
      <c r="AFL6" s="85"/>
      <c r="AFM6" s="85"/>
      <c r="AFN6" s="85"/>
      <c r="AFO6" s="85"/>
      <c r="AFP6" s="85"/>
      <c r="AFQ6" s="85"/>
      <c r="AFR6" s="85"/>
      <c r="AFS6" s="85"/>
      <c r="AFT6" s="85"/>
      <c r="AFU6" s="85"/>
      <c r="AFV6" s="85"/>
      <c r="AFW6" s="85"/>
      <c r="AFX6" s="85"/>
      <c r="AFY6" s="85"/>
      <c r="AFZ6" s="85"/>
      <c r="AGA6" s="85"/>
      <c r="AGB6" s="85"/>
      <c r="AGC6" s="85"/>
      <c r="AGD6" s="85"/>
      <c r="AGE6" s="85"/>
      <c r="AGF6" s="85"/>
      <c r="AGG6" s="85"/>
      <c r="AGH6" s="85"/>
      <c r="AGI6" s="85"/>
      <c r="AGJ6" s="85"/>
      <c r="AGK6" s="85"/>
      <c r="AGL6" s="85"/>
      <c r="AGM6" s="85"/>
      <c r="AGN6" s="85"/>
      <c r="AGO6" s="85"/>
      <c r="AGP6" s="85"/>
      <c r="AGQ6" s="85"/>
      <c r="AGR6" s="85"/>
      <c r="AGS6" s="85"/>
      <c r="AGT6" s="85"/>
      <c r="AGU6" s="85"/>
      <c r="AGV6" s="85"/>
      <c r="AGW6" s="85"/>
      <c r="AGX6" s="85"/>
    </row>
    <row r="7" spans="1:882" ht="30" customHeight="1" outlineLevel="1" x14ac:dyDescent="0.45">
      <c r="B7" s="240" t="s">
        <v>296</v>
      </c>
    </row>
    <row r="8" spans="1:882" s="229" customFormat="1" ht="30" customHeight="1" x14ac:dyDescent="0.45">
      <c r="B8" s="235">
        <f>SUBTOTAL(3,B6:B6)</f>
        <v>1</v>
      </c>
      <c r="C8" s="236" t="s">
        <v>291</v>
      </c>
      <c r="D8" s="237">
        <f>SUBTOTAL(3,D6:D6)</f>
        <v>1</v>
      </c>
      <c r="E8" s="237">
        <f>SUBTOTAL(3,E6:E6)</f>
        <v>1</v>
      </c>
      <c r="G8" s="237">
        <f>SUBTOTAL(3,G6:G6)</f>
        <v>0</v>
      </c>
      <c r="H8" s="238"/>
      <c r="J8" s="239"/>
      <c r="K8" s="235">
        <f>SUBTOTAL(3,K6:K6)</f>
        <v>1</v>
      </c>
      <c r="L8" s="239"/>
      <c r="M8" s="239"/>
      <c r="O8" s="235">
        <f t="shared" ref="O8:AQ8" si="41">SUBTOTAL(9,O6:O6)</f>
        <v>0</v>
      </c>
      <c r="P8" s="235">
        <f t="shared" si="41"/>
        <v>0</v>
      </c>
      <c r="Q8" s="235">
        <f t="shared" si="41"/>
        <v>0</v>
      </c>
      <c r="R8" s="235">
        <f t="shared" si="41"/>
        <v>0</v>
      </c>
      <c r="S8" s="235">
        <f t="shared" si="41"/>
        <v>0</v>
      </c>
      <c r="T8" s="235">
        <f t="shared" si="41"/>
        <v>0</v>
      </c>
      <c r="U8" s="235">
        <f t="shared" si="41"/>
        <v>0</v>
      </c>
      <c r="V8" s="235">
        <f t="shared" si="41"/>
        <v>0</v>
      </c>
      <c r="W8" s="235"/>
      <c r="X8" s="235"/>
      <c r="Y8" s="235"/>
      <c r="Z8" s="235"/>
      <c r="AA8" s="235">
        <f t="shared" si="41"/>
        <v>0</v>
      </c>
      <c r="AB8" s="235">
        <f t="shared" si="41"/>
        <v>0</v>
      </c>
      <c r="AC8" s="235">
        <f t="shared" si="41"/>
        <v>0</v>
      </c>
      <c r="AD8" s="235">
        <f t="shared" si="41"/>
        <v>0</v>
      </c>
      <c r="AE8" s="235">
        <f t="shared" si="41"/>
        <v>0</v>
      </c>
      <c r="AF8" s="235">
        <f t="shared" si="41"/>
        <v>0</v>
      </c>
      <c r="AG8" s="235">
        <f t="shared" si="41"/>
        <v>0</v>
      </c>
      <c r="AH8" s="235">
        <f>SUBTOTAL(9,AH6:AH6)</f>
        <v>0</v>
      </c>
      <c r="AI8" s="235">
        <f t="shared" si="41"/>
        <v>0</v>
      </c>
      <c r="AJ8" s="235">
        <f t="shared" si="41"/>
        <v>0</v>
      </c>
      <c r="AK8" s="235">
        <f t="shared" si="41"/>
        <v>0</v>
      </c>
      <c r="AL8" s="235">
        <f t="shared" si="41"/>
        <v>0</v>
      </c>
      <c r="AM8" s="235">
        <f t="shared" si="41"/>
        <v>0</v>
      </c>
      <c r="AN8" s="235">
        <f t="shared" si="41"/>
        <v>0</v>
      </c>
      <c r="AO8" s="235">
        <f t="shared" si="41"/>
        <v>0</v>
      </c>
      <c r="AP8" s="235">
        <f t="shared" si="41"/>
        <v>0</v>
      </c>
      <c r="AQ8" s="235">
        <f t="shared" si="41"/>
        <v>0</v>
      </c>
      <c r="AR8" s="235">
        <f t="shared" ref="AR8:AX8" si="42">SUBTOTAL(3,AR6:AR6)</f>
        <v>0</v>
      </c>
      <c r="AS8" s="235">
        <f t="shared" si="42"/>
        <v>0</v>
      </c>
      <c r="AT8" s="235">
        <f t="shared" si="42"/>
        <v>0</v>
      </c>
      <c r="AU8" s="235">
        <f t="shared" si="42"/>
        <v>0</v>
      </c>
      <c r="AV8" s="235">
        <f t="shared" si="42"/>
        <v>0</v>
      </c>
      <c r="AW8" s="235">
        <f t="shared" si="42"/>
        <v>0</v>
      </c>
      <c r="AX8" s="235">
        <f t="shared" si="42"/>
        <v>0</v>
      </c>
      <c r="AY8" s="235">
        <f>SUBTOTAL(9,AY6:AY6)</f>
        <v>0</v>
      </c>
      <c r="AZ8" s="235">
        <f>SUBTOTAL(9,AZ6:AZ6)</f>
        <v>0</v>
      </c>
      <c r="BA8" s="235">
        <f>SUBTOTAL(3,BA6:BA6)</f>
        <v>0</v>
      </c>
      <c r="BB8" s="235">
        <f>SUBTOTAL(3,BB6:BB6)</f>
        <v>0</v>
      </c>
      <c r="BC8" s="235">
        <f>SUBTOTAL(3,BC6:BC6)</f>
        <v>0</v>
      </c>
      <c r="BD8" s="235">
        <f t="shared" ref="BD8:BR8" si="43">SUBTOTAL(9,BD6:BD6)</f>
        <v>0</v>
      </c>
      <c r="BE8" s="235">
        <f t="shared" si="43"/>
        <v>0</v>
      </c>
      <c r="BF8" s="235">
        <f t="shared" si="43"/>
        <v>0</v>
      </c>
      <c r="BG8" s="235">
        <f t="shared" si="43"/>
        <v>0</v>
      </c>
      <c r="BH8" s="235">
        <f>SUBTOTAL(9,BH6:BH6)</f>
        <v>0</v>
      </c>
      <c r="BI8" s="235">
        <f t="shared" si="43"/>
        <v>0</v>
      </c>
      <c r="BJ8" s="235">
        <f t="shared" si="43"/>
        <v>0</v>
      </c>
      <c r="BK8" s="235">
        <f t="shared" si="43"/>
        <v>0</v>
      </c>
      <c r="BL8" s="235">
        <f t="shared" si="43"/>
        <v>0</v>
      </c>
      <c r="BM8" s="235">
        <f t="shared" si="43"/>
        <v>0</v>
      </c>
      <c r="BN8" s="235">
        <f t="shared" si="43"/>
        <v>0</v>
      </c>
      <c r="BO8" s="235">
        <f t="shared" si="43"/>
        <v>0</v>
      </c>
      <c r="BP8" s="235">
        <f t="shared" si="43"/>
        <v>0</v>
      </c>
      <c r="BQ8" s="235">
        <f t="shared" si="43"/>
        <v>0</v>
      </c>
      <c r="BR8" s="235">
        <f t="shared" si="43"/>
        <v>0</v>
      </c>
      <c r="BS8" s="235">
        <f>SUBTOTAL(3,BS6:BS6)</f>
        <v>1</v>
      </c>
      <c r="BT8" s="235">
        <f>SUBTOTAL(3,BT6:BT6)</f>
        <v>1</v>
      </c>
      <c r="BU8" s="235">
        <f>SUBTOTAL(3,BU6:BU6)</f>
        <v>1</v>
      </c>
      <c r="BV8" s="235">
        <f>SUBTOTAL(9,BV6:BV6)</f>
        <v>0</v>
      </c>
      <c r="BW8" s="235">
        <f>SUBTOTAL(3,BW6:BW6)</f>
        <v>1</v>
      </c>
      <c r="BX8" s="235">
        <f>SUBTOTAL(9,BX6:BX6)</f>
        <v>0</v>
      </c>
      <c r="BY8" s="238"/>
      <c r="BZ8" s="238"/>
      <c r="CA8" s="238"/>
      <c r="CB8" s="238"/>
      <c r="CC8" s="238"/>
      <c r="CD8" s="238"/>
      <c r="CE8" s="238"/>
      <c r="CF8" s="238"/>
      <c r="CG8" s="238"/>
      <c r="CH8" s="238"/>
      <c r="CI8" s="238"/>
      <c r="CJ8" s="238"/>
      <c r="CK8" s="238"/>
      <c r="CL8" s="235">
        <f>SUBTOTAL(9,CL6:CL6)</f>
        <v>0</v>
      </c>
      <c r="CM8" s="235">
        <f>SUBTOTAL(3,CM6:CM6)</f>
        <v>1</v>
      </c>
      <c r="CO8" s="237">
        <f>SUBTOTAL(3,CO6:CO6)</f>
        <v>1</v>
      </c>
      <c r="CP8" s="235">
        <f>SUBTOTAL(9,CP6:CP6)</f>
        <v>0</v>
      </c>
      <c r="CQ8" s="235">
        <f>SUBTOTAL(9,CQ6:CQ6)</f>
        <v>0</v>
      </c>
      <c r="CR8" s="239"/>
      <c r="CS8" s="238"/>
      <c r="CV8" s="238"/>
      <c r="CW8" s="238"/>
      <c r="DB8" s="235">
        <f>SUBTOTAL(3,DB6:DB6)</f>
        <v>1</v>
      </c>
      <c r="DD8" s="235">
        <f>SUBTOTAL(3,DD6:DD6)</f>
        <v>1</v>
      </c>
      <c r="DF8" s="235">
        <f>SUBTOTAL(3,DF6:DF6)</f>
        <v>1</v>
      </c>
      <c r="DH8" s="235">
        <f>SUBTOTAL(3,DH6:DH6)</f>
        <v>1</v>
      </c>
      <c r="DJ8" s="235">
        <f>SUBTOTAL(3,DJ6:DJ6)</f>
        <v>1</v>
      </c>
      <c r="DM8" s="237">
        <f>SUBTOTAL(3,DM6:DM6)</f>
        <v>0</v>
      </c>
      <c r="DN8" s="235">
        <f>SUBTOTAL(9,DN6:DN6)</f>
        <v>0</v>
      </c>
      <c r="DO8" s="235">
        <f>SUBTOTAL(9,DO6:DO6)</f>
        <v>0</v>
      </c>
      <c r="DP8" s="235">
        <f>SUBTOTAL(3,DP6:DP6)</f>
        <v>0</v>
      </c>
      <c r="DQ8" s="235">
        <f>SUBTOTAL(9,DQ6:DQ6)</f>
        <v>0</v>
      </c>
      <c r="DR8" s="235">
        <f>SUBTOTAL(9,DR6:DR6)</f>
        <v>0</v>
      </c>
      <c r="DS8" s="235">
        <f>SUBTOTAL(9,DS6:DS6)</f>
        <v>0</v>
      </c>
      <c r="DT8" s="235">
        <f>SUBTOTAL(9,DT6:DT6)</f>
        <v>0</v>
      </c>
      <c r="DU8" s="235">
        <f>SUBTOTAL(3,DU6:DU6)</f>
        <v>0</v>
      </c>
      <c r="DV8" s="235">
        <f>SUBTOTAL(9,DV6:DV6)</f>
        <v>0</v>
      </c>
      <c r="DW8" s="235">
        <f>SUBTOTAL(9,DW6:DW6)</f>
        <v>0</v>
      </c>
      <c r="DX8" s="235">
        <f>SUBTOTAL(9,DX6:DX6)</f>
        <v>0</v>
      </c>
      <c r="DY8" s="235">
        <f>SUBTOTAL(9,DY6:DY6)</f>
        <v>0</v>
      </c>
      <c r="DZ8" s="235">
        <f>SUBTOTAL(3,DZ6:DZ6)</f>
        <v>0</v>
      </c>
      <c r="EA8" s="235">
        <f>SUBTOTAL(9,EA6:EA6)</f>
        <v>0</v>
      </c>
      <c r="EB8" s="235">
        <f>SUBTOTAL(9,EB6:EB6)</f>
        <v>0</v>
      </c>
      <c r="EC8" s="235">
        <f>SUBTOTAL(9,EC6:EC6)</f>
        <v>0</v>
      </c>
      <c r="ED8" s="235">
        <f>SUBTOTAL(9,ED6:ED6)</f>
        <v>0</v>
      </c>
      <c r="EE8" s="235">
        <f>SUBTOTAL(3,EE6:EE6)</f>
        <v>0</v>
      </c>
      <c r="EF8" s="235">
        <f t="shared" ref="EF8:EV8" si="44">SUBTOTAL(9,EF6:EF6)</f>
        <v>0</v>
      </c>
      <c r="EG8" s="235">
        <f t="shared" si="44"/>
        <v>0</v>
      </c>
      <c r="EH8" s="235">
        <f t="shared" si="44"/>
        <v>0</v>
      </c>
      <c r="EI8" s="235">
        <f t="shared" si="44"/>
        <v>0</v>
      </c>
      <c r="EJ8" s="235">
        <f t="shared" si="44"/>
        <v>0</v>
      </c>
      <c r="EK8" s="235">
        <f t="shared" si="44"/>
        <v>0</v>
      </c>
      <c r="EL8" s="235">
        <f t="shared" si="44"/>
        <v>0</v>
      </c>
      <c r="EM8" s="235">
        <f t="shared" si="44"/>
        <v>0</v>
      </c>
      <c r="EN8" s="235">
        <f t="shared" si="44"/>
        <v>0</v>
      </c>
      <c r="EO8" s="235" t="e">
        <f t="shared" si="44"/>
        <v>#REF!</v>
      </c>
      <c r="EP8" s="235" t="e">
        <f t="shared" si="44"/>
        <v>#REF!</v>
      </c>
      <c r="EQ8" s="235">
        <f t="shared" si="44"/>
        <v>0</v>
      </c>
      <c r="ER8" s="235">
        <f t="shared" si="44"/>
        <v>0</v>
      </c>
      <c r="ES8" s="235">
        <f t="shared" si="44"/>
        <v>0</v>
      </c>
      <c r="ET8" s="235">
        <f t="shared" si="44"/>
        <v>0</v>
      </c>
      <c r="EU8" s="235">
        <f t="shared" si="44"/>
        <v>0</v>
      </c>
      <c r="EV8" s="235">
        <f t="shared" si="44"/>
        <v>0</v>
      </c>
      <c r="EW8" s="235">
        <f t="shared" ref="EW8:FC8" si="45">SUBTOTAL(3,EW6:EW6)</f>
        <v>0</v>
      </c>
      <c r="EX8" s="235">
        <f t="shared" si="45"/>
        <v>0</v>
      </c>
      <c r="EY8" s="235">
        <f t="shared" si="45"/>
        <v>0</v>
      </c>
      <c r="EZ8" s="235">
        <f t="shared" si="45"/>
        <v>0</v>
      </c>
      <c r="FA8" s="235">
        <f t="shared" si="45"/>
        <v>0</v>
      </c>
      <c r="FB8" s="235">
        <f t="shared" si="45"/>
        <v>0</v>
      </c>
      <c r="FC8" s="235">
        <f t="shared" si="45"/>
        <v>0</v>
      </c>
      <c r="FD8" s="235">
        <f>SUBTOTAL(9,FD6:FD6)</f>
        <v>0</v>
      </c>
      <c r="FE8" s="235">
        <f>SUBTOTAL(9,FE6:FE6)</f>
        <v>0</v>
      </c>
      <c r="FF8" s="235">
        <f>SUBTOTAL(9,FF6:FF6)</f>
        <v>0</v>
      </c>
      <c r="FG8" s="235">
        <f>SUBTOTAL(3,FG6:FG6)</f>
        <v>0</v>
      </c>
      <c r="FH8" s="235">
        <f>SUBTOTAL(3,FH6:FH6)</f>
        <v>0</v>
      </c>
      <c r="FI8" s="235">
        <f>SUBTOTAL(3,FI6:FI6)</f>
        <v>0</v>
      </c>
      <c r="FJ8" s="235">
        <f>SUBTOTAL(3,FJ6:FJ6)</f>
        <v>0</v>
      </c>
      <c r="FK8" s="235">
        <f>SUBTOTAL(3,FK6:FK6)</f>
        <v>0</v>
      </c>
      <c r="FL8" s="235">
        <f>SUBTOTAL(9,FL6:FL6)</f>
        <v>0</v>
      </c>
      <c r="FM8" s="235">
        <f>SUBTOTAL(9,FM6:FM6)</f>
        <v>0</v>
      </c>
      <c r="FN8" s="235">
        <f>SUBTOTAL(9,FN6:FN6)</f>
        <v>0</v>
      </c>
      <c r="FO8" s="235">
        <f>SUBTOTAL(9,FO6:FO6)</f>
        <v>0</v>
      </c>
      <c r="FP8" s="235">
        <f>SUBTOTAL(3,FP6:FP6)</f>
        <v>0</v>
      </c>
      <c r="FQ8" s="235">
        <f>SUBTOTAL(9,FQ6:FQ6)</f>
        <v>0</v>
      </c>
      <c r="FR8" s="235">
        <f>SUBTOTAL(3,FR6:FR6)</f>
        <v>0</v>
      </c>
      <c r="FS8" s="235">
        <f t="shared" ref="FS8:GF8" si="46">SUBTOTAL(9,FS6:FS6)</f>
        <v>0</v>
      </c>
      <c r="FT8" s="235">
        <f t="shared" si="46"/>
        <v>0</v>
      </c>
      <c r="FU8" s="235">
        <f t="shared" si="46"/>
        <v>0</v>
      </c>
      <c r="FV8" s="235">
        <f t="shared" si="46"/>
        <v>0</v>
      </c>
      <c r="FW8" s="235">
        <f t="shared" si="46"/>
        <v>0</v>
      </c>
      <c r="FX8" s="235" t="e">
        <f t="shared" si="46"/>
        <v>#REF!</v>
      </c>
      <c r="FY8" s="235" t="e">
        <f t="shared" si="46"/>
        <v>#REF!</v>
      </c>
      <c r="FZ8" s="235">
        <f t="shared" si="46"/>
        <v>0</v>
      </c>
      <c r="GA8" s="235">
        <f t="shared" si="46"/>
        <v>0</v>
      </c>
      <c r="GB8" s="235">
        <f t="shared" si="46"/>
        <v>0</v>
      </c>
      <c r="GC8" s="235">
        <f t="shared" si="46"/>
        <v>0</v>
      </c>
      <c r="GD8" s="235">
        <f t="shared" si="46"/>
        <v>0</v>
      </c>
      <c r="GE8" s="235">
        <f t="shared" si="46"/>
        <v>0</v>
      </c>
      <c r="GF8" s="235">
        <f t="shared" si="46"/>
        <v>0</v>
      </c>
      <c r="GG8" s="235">
        <f>SUBTOTAL(3,GG6:GG6)</f>
        <v>0</v>
      </c>
      <c r="GH8" s="235">
        <f>SUBTOTAL(3,GH6:GH6)</f>
        <v>0</v>
      </c>
      <c r="GI8" s="235">
        <f>SUBTOTAL(3,GI6:GI6)</f>
        <v>0</v>
      </c>
      <c r="GJ8" s="235">
        <f>SUBTOTAL(9,GJ6:GJ6)</f>
        <v>0</v>
      </c>
      <c r="GK8" s="235">
        <f>SUBTOTAL(9,GK6:GK6)</f>
        <v>0</v>
      </c>
      <c r="GL8" s="235">
        <f>SUBTOTAL(3,GL6:GL6)</f>
        <v>0</v>
      </c>
      <c r="GM8" s="235">
        <f>SUBTOTAL(3,GM6:GM6)</f>
        <v>0</v>
      </c>
      <c r="GN8" s="235" t="e">
        <f>SUBTOTAL(9,GN6:GN6)</f>
        <v>#REF!</v>
      </c>
      <c r="GO8" s="235" t="e">
        <f>SUBTOTAL(9,GO6:GO6)</f>
        <v>#REF!</v>
      </c>
      <c r="GQ8" s="238"/>
      <c r="GR8" s="238"/>
      <c r="GS8" s="238"/>
      <c r="GT8" s="235">
        <f>SUBTOTAL(9,GT6:GT6)</f>
        <v>0</v>
      </c>
      <c r="GU8" s="235" t="e">
        <f>SUBTOTAL(9,GU6:GU6)</f>
        <v>#REF!</v>
      </c>
      <c r="GV8" s="235" t="e">
        <f>SUBTOTAL(9,GV6:GV6)</f>
        <v>#REF!</v>
      </c>
    </row>
    <row r="9" spans="1:882" ht="30" customHeight="1" x14ac:dyDescent="0.45"/>
    <row r="10" spans="1:882" ht="30" customHeight="1" x14ac:dyDescent="0.45"/>
    <row r="11" spans="1:882" ht="30" customHeight="1" x14ac:dyDescent="0.45"/>
    <row r="12" spans="1:882" ht="30" customHeight="1" x14ac:dyDescent="0.45"/>
    <row r="13" spans="1:882" ht="30" customHeight="1" x14ac:dyDescent="0.45"/>
    <row r="14" spans="1:882" ht="30" customHeight="1" x14ac:dyDescent="0.45"/>
    <row r="15" spans="1:882" ht="30" customHeight="1" x14ac:dyDescent="0.45"/>
    <row r="16" spans="1:882" ht="30" customHeight="1" x14ac:dyDescent="0.45"/>
    <row r="17" ht="30" customHeight="1" x14ac:dyDescent="0.45"/>
    <row r="18" ht="30" customHeight="1" x14ac:dyDescent="0.45"/>
    <row r="19" ht="30" customHeight="1" x14ac:dyDescent="0.45"/>
    <row r="20" ht="30" customHeight="1" x14ac:dyDescent="0.45"/>
    <row r="21" ht="30" customHeight="1" x14ac:dyDescent="0.45"/>
    <row r="22" ht="30" customHeight="1" x14ac:dyDescent="0.45"/>
  </sheetData>
  <sheetProtection algorithmName="SHA-512" hashValue="vMClvxbNbOEIWE0qwH1QYorLOm0ZM+gECgyU6ZfzG3AFdmk6Gnt4x7tMOsZUBZVOEie4ftaHurfg3PvaKLp05w==" saltValue="VN6picp5Mv1YX3Wc/eOaDg==" spinCount="100000" sheet="1" objects="1" scenarios="1"/>
  <mergeCells count="7">
    <mergeCell ref="AB4:AD4"/>
    <mergeCell ref="AE4:AG4"/>
    <mergeCell ref="EC4:EF4"/>
    <mergeCell ref="EG4:EI4"/>
    <mergeCell ref="BY5:CD5"/>
    <mergeCell ref="CE5:CJ5"/>
    <mergeCell ref="BD3:BD5"/>
  </mergeCells>
  <phoneticPr fontId="2"/>
  <conditionalFormatting sqref="O6:BD6">
    <cfRule type="expression" dxfId="2" priority="2">
      <formula>($D6="改修")</formula>
    </cfRule>
  </conditionalFormatting>
  <conditionalFormatting sqref="BH6:BR6 BV6 BX6 FN6:GO6">
    <cfRule type="expression" dxfId="1" priority="5">
      <formula>OR($D6="新築",$D6="登録")</formula>
    </cfRule>
  </conditionalFormatting>
  <conditionalFormatting sqref="DN6:FM6">
    <cfRule type="expression" dxfId="0" priority="1">
      <formula>OR($D6="改修",$D6="登録")</formula>
    </cfRule>
  </conditionalFormatting>
  <dataValidations count="43">
    <dataValidation operator="greaterThanOrEqual" allowBlank="1" showInputMessage="1" showErrorMessage="1" error="数値以外は入力できません" sqref="CO6:CT6 CX6:DA6" xr:uid="{00000000-0002-0000-0200-000000000000}"/>
    <dataValidation operator="greaterThanOrEqual" allowBlank="1" showInputMessage="1" showErrorMessage="1" error="日付以外の内容は入力できません" sqref="BY6:CK6 CM6:CN6 DB6:DK6" xr:uid="{00000000-0002-0000-0200-000001000000}"/>
    <dataValidation operator="greaterThanOrEqual" allowBlank="1" showInputMessage="1" showErrorMessage="1" error="10以上の整数値を入力してください。" sqref="O6" xr:uid="{00000000-0002-0000-0200-000002000000}"/>
    <dataValidation imeMode="halfAlpha" allowBlank="1" showInputMessage="1" showErrorMessage="1" sqref="J7:J1048576 J1:J5 L1:L5 L7:L1048576" xr:uid="{00000000-0002-0000-0200-00000C000000}"/>
    <dataValidation allowBlank="1" showInputMessage="1" showErrorMessage="1" error="実木材使用量より大きな値は入力しないでください。補助対象は10m3以上です（整数値で入力）。" sqref="DZ6 DU6 P6 DP6" xr:uid="{00000000-0002-0000-0200-000029000000}"/>
    <dataValidation operator="lessThanOrEqual" allowBlank="1" showInputMessage="1" showErrorMessage="1" error="県産材の実使用量より大きな値は入力しないでください（整数値入力）。" sqref="S6 V6:Z6 AF6 AC6 AR6:AX6 AN6:AO6 AJ6:AK6" xr:uid="{00000000-0002-0000-0200-00002A000000}"/>
    <dataValidation allowBlank="1" sqref="BJ6:BK6 BN6:BP6" xr:uid="{00000000-0002-0000-0200-000038000000}"/>
    <dataValidation type="list" allowBlank="1" showInputMessage="1" showErrorMessage="1" sqref="G6 DM6" xr:uid="{00000000-0002-0000-0200-000039000000}">
      <formula1>"〇"</formula1>
    </dataValidation>
    <dataValidation type="decimal" allowBlank="1" showInputMessage="1" showErrorMessage="1" error="0.3以上が補助対象、実木材使用量以下の数値を入力" sqref="FO6" xr:uid="{00000000-0002-0000-0200-000008000000}">
      <formula1>0.3</formula1>
      <formula2>FN6</formula2>
    </dataValidation>
    <dataValidation type="whole" operator="lessThanOrEqual" allowBlank="1" showInputMessage="1" showErrorMessage="1" error="県産材の実使用量より大きな値は入力しないでください（整数値入力）。" sqref="DT6" xr:uid="{00000000-0002-0000-0200-000009000000}">
      <formula1>DO6</formula1>
    </dataValidation>
    <dataValidation type="decimal" operator="lessThanOrEqual" allowBlank="1" showInputMessage="1" showErrorMessage="1" error="県産材の実使用量より大きな値は入力しないでください。" sqref="EH6" xr:uid="{00000000-0002-0000-0200-00000A000000}">
      <formula1>DT6</formula1>
    </dataValidation>
    <dataValidation type="whole" allowBlank="1" showInputMessage="1" showErrorMessage="1" error="実木材使用量より大きな値は入力しないでください。補助対象は10m3以上です（整数値で入力）。" sqref="DO6" xr:uid="{00000000-0002-0000-0200-00000B000000}">
      <formula1>10</formula1>
      <formula2>DN6</formula2>
    </dataValidation>
    <dataValidation type="whole" operator="lessThanOrEqual" allowBlank="1" showInputMessage="1" showErrorMessage="1" error="県産材の実使用量より大きな値は入力しないでください。" sqref="DY6" xr:uid="{00000000-0002-0000-0200-00000D000000}">
      <formula1>DT6</formula1>
    </dataValidation>
    <dataValidation type="decimal" operator="greaterThanOrEqual" allowBlank="1" showInputMessage="1" showErrorMessage="1" sqref="FN6" xr:uid="{00000000-0002-0000-0200-00000E000000}">
      <formula1>0</formula1>
    </dataValidation>
    <dataValidation type="list" allowBlank="1" showInputMessage="1" showErrorMessage="1" sqref="ER6:ES6 FV6:FW6 EM6:EN6 GA6:GC6" xr:uid="{00000000-0002-0000-0200-00000F000000}">
      <formula1>"1"</formula1>
    </dataValidation>
    <dataValidation type="list" allowBlank="1" showInputMessage="1" showErrorMessage="1" sqref="CU6" xr:uid="{00000000-0002-0000-0200-000010000000}">
      <formula1>"若年子育て,三世代近居,三世代同居"</formula1>
    </dataValidation>
    <dataValidation type="list" allowBlank="1" showInputMessage="1" showErrorMessage="1" sqref="GP6" xr:uid="{00000000-0002-0000-0200-000011000000}">
      <formula1>"実績,取下,取消"</formula1>
    </dataValidation>
    <dataValidation type="date" operator="greaterThanOrEqual" allowBlank="1" showInputMessage="1" showErrorMessage="1" error="日付以外の値は入力できません" sqref="H6" xr:uid="{00000000-0002-0000-0200-000012000000}">
      <formula1>1</formula1>
    </dataValidation>
    <dataValidation type="date" operator="greaterThanOrEqual" allowBlank="1" showInputMessage="1" showErrorMessage="1" error="日付以外は入力できません" sqref="GQ6:GS6 CV6:CW6" xr:uid="{00000000-0002-0000-0200-000013000000}">
      <formula1>1</formula1>
    </dataValidation>
    <dataValidation type="list" allowBlank="1" showInputMessage="1" showErrorMessage="1" sqref="F6" xr:uid="{00000000-0002-0000-0200-000017000000}">
      <formula1>"債,支→債,債→支"</formula1>
    </dataValidation>
    <dataValidation type="whole" operator="greaterThanOrEqual" allowBlank="1" showInputMessage="1" showErrorMessage="1" error="県産材の実使用量より大きな値は入力しないでください。" sqref="ED6" xr:uid="{00000000-0002-0000-0200-000019000000}">
      <formula1>0</formula1>
    </dataValidation>
    <dataValidation type="whole" operator="greaterThanOrEqual" allowBlank="1" showInputMessage="1" showErrorMessage="1" error="10以上の整数値を入力してください。" sqref="DN6" xr:uid="{00000000-0002-0000-0200-00001A000000}">
      <formula1>10</formula1>
    </dataValidation>
    <dataValidation type="list" allowBlank="1" showInputMessage="1" showErrorMessage="1" sqref="EW6" xr:uid="{00000000-0002-0000-0200-00001B000000}">
      <formula1>"4"</formula1>
    </dataValidation>
    <dataValidation type="list" allowBlank="1" showInputMessage="1" showErrorMessage="1" sqref="FC6" xr:uid="{00000000-0002-0000-0200-00001C000000}">
      <formula1>"1,2"</formula1>
    </dataValidation>
    <dataValidation type="list" allowBlank="1" showInputMessage="1" showErrorMessage="1" sqref="EX6" xr:uid="{00000000-0002-0000-0200-00001D000000}">
      <formula1>"2"</formula1>
    </dataValidation>
    <dataValidation type="whole" operator="greaterThanOrEqual" allowBlank="1" showInputMessage="1" showErrorMessage="1" error="整数値で入力" sqref="FQ6" xr:uid="{00000000-0002-0000-0200-00001E000000}">
      <formula1>0</formula1>
    </dataValidation>
    <dataValidation type="whole" operator="greaterThanOrEqual" allowBlank="1" showInputMessage="1" showErrorMessage="1" error="７未満の値は入力しないでください。（補助対象となるのは最低７平方メートル以上です）" sqref="GG6" xr:uid="{00000000-0002-0000-0200-00001F000000}">
      <formula1>7</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200-000022000000}">
      <formula1>"新築,改修,登録"</formula1>
    </dataValidation>
    <dataValidation type="list" allowBlank="1" showInputMessage="1" showErrorMessage="1" sqref="BA6" xr:uid="{00000000-0002-0000-0200-000023000000}">
      <formula1>"平板瓦,和瓦,S瓦"</formula1>
    </dataValidation>
    <dataValidation type="list" allowBlank="1" showInputMessage="1" showErrorMessage="1" sqref="BB6:BC6" xr:uid="{00000000-0002-0000-0200-000024000000}">
      <formula1>"モルタル塗,漆喰塗,土壁塗,そとん壁,じゅらく塗,珪藻土塗,その他"</formula1>
    </dataValidation>
    <dataValidation allowBlank="1" showInputMessage="1" showErrorMessage="1" prompt="自動計算" sqref="E6 AD6:AE6 AG6:AI6 BV6 AA6:AB6 BD6 AL6:AM6 CL6 BX6 BL6:BM6 BQ6:BR6 BH6:BI6 AP6:AQ6 AY6:AZ6 T6:U6 GT6:GV6 Q6:R6 B6 EF6:EG6 EA6:EC6 GJ6:GK6 EI6:EL6 GN6:GO6 FL6:FM6 DV6:DX6 EO6:EQ6 ET6:EV6 DQ6:DS6 FS6:FU6 FX6:FZ6 GD6:GF6 FD6:FF6" xr:uid="{00000000-0002-0000-0200-000025000000}"/>
    <dataValidation operator="greaterThanOrEqual" allowBlank="1" showInputMessage="1" showErrorMessage="1" error="県産材の実使用量より大きな値は入力しないでください。" sqref="EE6" xr:uid="{00000000-0002-0000-0200-00002C000000}"/>
    <dataValidation type="list" allowBlank="1" showErrorMessage="1" sqref="FG6" xr:uid="{00000000-0002-0000-0200-00002D000000}">
      <formula1>"平板瓦,和瓦,S瓦"</formula1>
    </dataValidation>
    <dataValidation type="list" allowBlank="1" showErrorMessage="1" sqref="GL6 FH6:FI6" xr:uid="{00000000-0002-0000-0200-00002E000000}">
      <formula1>"モルタル塗,漆喰塗,土壁塗,そとん壁,じゅらく塗,珪藻土塗,その他"</formula1>
    </dataValidation>
    <dataValidation type="list" allowBlank="1" showInputMessage="1" showErrorMessage="1" prompt="EL列の瓦の種類も選択してください。" sqref="EZ6" xr:uid="{00000000-0002-0000-0200-00002F000000}">
      <formula1>"2"</formula1>
    </dataValidation>
    <dataValidation type="list" allowBlank="1" showInputMessage="1" showErrorMessage="1" prompt="EM列の左官材料の種類も選択してください。" sqref="EY6" xr:uid="{00000000-0002-0000-0200-000030000000}">
      <formula1>"1,2"</formula1>
    </dataValidation>
    <dataValidation type="list" allowBlank="1" showInputMessage="1" showErrorMessage="1" prompt="EN列の木製建具事業者名も入力してください。" sqref="FA6" xr:uid="{00000000-0002-0000-0200-000031000000}">
      <formula1>"1,2"</formula1>
    </dataValidation>
    <dataValidation type="list" allowBlank="1" showInputMessage="1" showErrorMessage="1" prompt="EO列に畳事業者名を入力してください。" sqref="FB6" xr:uid="{00000000-0002-0000-0200-000032000000}">
      <formula1>"1"</formula1>
    </dataValidation>
    <dataValidation allowBlank="1" showInputMessage="1" showErrorMessage="1" error="0.3以上が補助対象、実木材使用量以下の数値を入力" sqref="FP6" xr:uid="{00000000-0002-0000-0200-000033000000}"/>
    <dataValidation operator="greaterThanOrEqual" allowBlank="1" showInputMessage="1" showErrorMessage="1" error="整数値で入力" sqref="FR6" xr:uid="{00000000-0002-0000-0200-000034000000}"/>
    <dataValidation allowBlank="1" showErrorMessage="1" sqref="GM6" xr:uid="{00000000-0002-0000-0200-000035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H6" xr:uid="{00000000-0002-0000-0200-000036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I6" xr:uid="{00000000-0002-0000-0200-000037000000}">
      <formula1>3</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A5C4-A470-4071-AF33-B622785CCB9E}">
  <sheetPr>
    <tabColor theme="0" tint="-0.499984740745262"/>
  </sheetPr>
  <dimension ref="A1:L2"/>
  <sheetViews>
    <sheetView workbookViewId="0">
      <selection activeCell="B2" sqref="B2"/>
    </sheetView>
  </sheetViews>
  <sheetFormatPr defaultRowHeight="18" x14ac:dyDescent="0.45"/>
  <cols>
    <col min="2" max="3" width="9.3984375" bestFit="1" customWidth="1"/>
    <col min="4" max="4" width="15.09765625" customWidth="1"/>
    <col min="5" max="5" width="16.3984375" customWidth="1"/>
    <col min="6" max="6" width="19.19921875" bestFit="1" customWidth="1"/>
    <col min="7" max="11" width="11" bestFit="1" customWidth="1"/>
  </cols>
  <sheetData>
    <row r="1" spans="1:12" x14ac:dyDescent="0.45">
      <c r="A1" s="274" t="s">
        <v>396</v>
      </c>
      <c r="B1" s="274" t="s">
        <v>397</v>
      </c>
      <c r="C1" s="274" t="s">
        <v>398</v>
      </c>
      <c r="D1" s="274" t="s">
        <v>399</v>
      </c>
      <c r="E1" s="274" t="s">
        <v>400</v>
      </c>
      <c r="F1" s="274" t="s">
        <v>401</v>
      </c>
      <c r="G1" s="274" t="s">
        <v>402</v>
      </c>
      <c r="H1" s="274" t="s">
        <v>403</v>
      </c>
      <c r="I1" s="274" t="s">
        <v>404</v>
      </c>
      <c r="J1" s="274" t="s">
        <v>405</v>
      </c>
      <c r="K1" s="274" t="s">
        <v>406</v>
      </c>
      <c r="L1" s="274" t="s">
        <v>407</v>
      </c>
    </row>
    <row r="2" spans="1:12" x14ac:dyDescent="0.45">
      <c r="A2" s="218"/>
      <c r="B2" s="218" t="str">
        <f>IF('【様式第２号の２】事業計画書兼チェックシート（改修）'!B57="✔",IF('【様式第２号の２】事業計画書兼チェックシート（改修）'!U57="","",IF('【様式第２号の２】事業計画書兼チェックシート（改修）'!U57="その他","",IF('【様式第２号の２】事業計画書兼チェックシート（改修）'!N18="","",'【様式第２号の２】事業計画書兼チェックシート（改修）'!N18))),"")</f>
        <v/>
      </c>
      <c r="C2" s="218" t="str">
        <f>IF('【様式第２号の２】事業計画書兼チェックシート（改修）'!B57="✔",IF('【様式第２号の２】事業計画書兼チェックシート（改修）'!U57="","",IF('【様式第２号の２】事業計画書兼チェックシート（改修）'!U57="その他","",IF('【様式第２号の２】事業計画書兼チェックシート（改修）'!N18="","",'【様式第２号の２】事業計画書兼チェックシート（改修）'!N18))),"")</f>
        <v/>
      </c>
      <c r="D2" s="218" t="str">
        <f>IF('【様式第２号の２】事業計画書兼チェックシート（改修）'!B57="✔",IF('【様式第２号の２】事業計画書兼チェックシート（改修）'!U57="","",IF('【様式第２号の２】事業計画書兼チェックシート（改修）'!U57="その他","",IF('【様式第２号の２】事業計画書兼チェックシート（改修）'!U57="","",'【様式第２号の２】事業計画書兼チェックシート（改修）'!U57))),"")</f>
        <v/>
      </c>
      <c r="E2" s="275" t="e">
        <f>IF('【様式第２号の２】事業計画書兼チェックシート（改修）'!S38="","",'【様式第２号の２】事業計画書兼チェックシート（改修）'!S38)*10000</f>
        <v>#VALUE!</v>
      </c>
      <c r="F2" s="276" t="str">
        <f>【様式第６号の３】補助基準額等算定表!D61</f>
        <v/>
      </c>
      <c r="G2" s="276">
        <f>【様式第６号の３】補助基準額等算定表!D63</f>
        <v>0</v>
      </c>
      <c r="H2" s="276">
        <f>【様式第６号の３】補助基準額等算定表!D66</f>
        <v>0</v>
      </c>
      <c r="I2" s="218"/>
      <c r="J2" s="218"/>
      <c r="K2" s="218"/>
      <c r="L2" s="218"/>
    </row>
  </sheetData>
  <sheetProtection algorithmName="SHA-512" hashValue="8jQWnMLVZ2hwNkI27JKd1YKmkMkv1DpQTN+IE+KWWyZIdTTwdudLTZEt+YKawRf0pjUKQ3N+eU+gbDGiZkv8tA==" saltValue="IS869cnuCW+jMqEgsLVch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【様式第２号の２】事業計画書兼チェックシート（改修）</vt:lpstr>
      <vt:lpstr>【様式第６号の３】補助基準額等算定表</vt:lpstr>
      <vt:lpstr>【様式第１号】登録申請書 (住まいる)</vt:lpstr>
      <vt:lpstr>【様式第１号】登録申請書 (健康省エネ)</vt:lpstr>
      <vt:lpstr>(県用)住まいる台帳</vt:lpstr>
      <vt:lpstr>(県用)健康省エネ台帳</vt:lpstr>
      <vt:lpstr>'【様式第１号】登録申請書 (健康省エネ)'!Print_Area</vt:lpstr>
      <vt:lpstr>'【様式第１号】登録申請書 (住まいる)'!Print_Area</vt:lpstr>
      <vt:lpstr>'【様式第２号の２】事業計画書兼チェックシート（改修）'!Print_Area</vt:lpstr>
      <vt:lpstr>【様式第６号の３】補助基準額等算定表!Print_Area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増井 祐介</cp:lastModifiedBy>
  <cp:lastPrinted>2026-03-18T01:21:21Z</cp:lastPrinted>
  <dcterms:created xsi:type="dcterms:W3CDTF">2023-01-05T23:49:49Z</dcterms:created>
  <dcterms:modified xsi:type="dcterms:W3CDTF">2026-03-30T12:31:39Z</dcterms:modified>
</cp:coreProperties>
</file>