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10.1.17.158\disk\企画担当\03_とっとり住まいる支援事業\01 交付要綱\R8.4\様式HP用\"/>
    </mc:Choice>
  </mc:AlternateContent>
  <xr:revisionPtr revIDLastSave="0" documentId="13_ncr:1_{CC7BF1B4-C109-47AB-B007-B74D4CBAF3AE}" xr6:coauthVersionLast="47" xr6:coauthVersionMax="47" xr10:uidLastSave="{00000000-0000-0000-0000-000000000000}"/>
  <bookViews>
    <workbookView xWindow="29325" yWindow="0" windowWidth="27390" windowHeight="15585" tabRatio="848" xr2:uid="{00000000-000D-0000-FFFF-FFFF00000000}"/>
  </bookViews>
  <sheets>
    <sheet name="【様式第６号の２】事業報告書兼チェックシート" sheetId="11" r:id="rId1"/>
    <sheet name="要入力　交付決定状況入力シート" sheetId="19" r:id="rId2"/>
    <sheet name="【様式第６号の３】補助基準額等算定表" sheetId="21" r:id="rId3"/>
    <sheet name="【規則様式第３号】実績報告書鑑（住まいる）" sheetId="12" r:id="rId4"/>
    <sheet name="【規則様式第３号】実績報告書鑑（健康省エネ）" sheetId="22" r:id="rId5"/>
    <sheet name="(県用)住まいる台帳コピー" sheetId="20" r:id="rId6"/>
  </sheets>
  <definedNames>
    <definedName name="_xlnm.Print_Area" localSheetId="4">'【規則様式第３号】実績報告書鑑（健康省エネ）'!$A$1:$Z$36</definedName>
    <definedName name="_xlnm.Print_Area" localSheetId="3">'【規則様式第３号】実績報告書鑑（住まいる）'!$A$1:$Z$45</definedName>
    <definedName name="_xlnm.Print_Area" localSheetId="0">【様式第６号の２】事業報告書兼チェックシート!$A$7:$AA$227</definedName>
    <definedName name="_xlnm.Print_Area" localSheetId="2">【様式第６号の３】補助基準額等算定表!$A$1:$K$67</definedName>
  </definedNames>
  <calcPr calcId="181029"/>
</workbook>
</file>

<file path=xl/calcChain.xml><?xml version="1.0" encoding="utf-8"?>
<calcChain xmlns="http://schemas.openxmlformats.org/spreadsheetml/2006/main">
  <c r="AB57" i="11" l="1"/>
  <c r="AB132" i="11"/>
  <c r="AB131" i="11"/>
  <c r="AB130" i="11"/>
  <c r="Y121" i="11"/>
  <c r="GL6" i="20"/>
  <c r="Q2" i="22"/>
  <c r="H33" i="22"/>
  <c r="C6" i="21"/>
  <c r="I6" i="21"/>
  <c r="C210" i="11"/>
  <c r="H28" i="22" s="1"/>
  <c r="C209" i="11"/>
  <c r="H27" i="22" s="1"/>
  <c r="AB181" i="11"/>
  <c r="C59" i="11"/>
  <c r="C58" i="11"/>
  <c r="Q23" i="22"/>
  <c r="H23" i="22"/>
  <c r="AA17" i="22"/>
  <c r="O12" i="22"/>
  <c r="O11" i="22"/>
  <c r="O10" i="22"/>
  <c r="P9" i="22"/>
  <c r="AA2" i="22"/>
  <c r="W2" i="22"/>
  <c r="T2" i="22"/>
  <c r="F19" i="19"/>
  <c r="C202" i="11" l="1"/>
  <c r="C203" i="11"/>
  <c r="AA23" i="22"/>
  <c r="D61" i="21" l="1"/>
  <c r="K52" i="21"/>
  <c r="H52" i="21"/>
  <c r="K47" i="21"/>
  <c r="J47" i="21"/>
  <c r="H47" i="21"/>
  <c r="J46" i="21"/>
  <c r="H46" i="21"/>
  <c r="K46" i="21" s="1"/>
  <c r="J45" i="21"/>
  <c r="H45" i="21"/>
  <c r="K45" i="21" s="1"/>
  <c r="J44" i="21"/>
  <c r="H44" i="21"/>
  <c r="K44" i="21" s="1"/>
  <c r="J43" i="21"/>
  <c r="H43" i="21"/>
  <c r="K43" i="21" s="1"/>
  <c r="J42" i="21"/>
  <c r="K42" i="21" s="1"/>
  <c r="H42" i="21"/>
  <c r="J41" i="21"/>
  <c r="H41" i="21"/>
  <c r="K41" i="21" s="1"/>
  <c r="J40" i="21"/>
  <c r="H40" i="21"/>
  <c r="K40" i="21" s="1"/>
  <c r="K39" i="21"/>
  <c r="J39" i="21"/>
  <c r="H39" i="21"/>
  <c r="K38" i="21"/>
  <c r="J38" i="21"/>
  <c r="H38" i="21"/>
  <c r="J37" i="21"/>
  <c r="H37" i="21"/>
  <c r="K37" i="21" s="1"/>
  <c r="J36" i="21"/>
  <c r="H36" i="21"/>
  <c r="K36" i="21" s="1"/>
  <c r="J35" i="21"/>
  <c r="H35" i="21"/>
  <c r="K35" i="21" s="1"/>
  <c r="J34" i="21"/>
  <c r="K34" i="21" s="1"/>
  <c r="H34" i="21"/>
  <c r="J33" i="21"/>
  <c r="K33" i="21" s="1"/>
  <c r="H33" i="21"/>
  <c r="J32" i="21"/>
  <c r="H32" i="21"/>
  <c r="K32" i="21" s="1"/>
  <c r="K31" i="21"/>
  <c r="J31" i="21"/>
  <c r="H31" i="21"/>
  <c r="J30" i="21"/>
  <c r="H30" i="21"/>
  <c r="K30" i="21" s="1"/>
  <c r="J29" i="21"/>
  <c r="H29" i="21"/>
  <c r="K29" i="21" s="1"/>
  <c r="J28" i="21"/>
  <c r="H28" i="21"/>
  <c r="K28" i="21" s="1"/>
  <c r="J27" i="21"/>
  <c r="H27" i="21"/>
  <c r="K27" i="21" s="1"/>
  <c r="J26" i="21"/>
  <c r="K26" i="21" s="1"/>
  <c r="H26" i="21"/>
  <c r="J25" i="21"/>
  <c r="H25" i="21"/>
  <c r="K25" i="21" s="1"/>
  <c r="J24" i="21"/>
  <c r="H24" i="21"/>
  <c r="K24" i="21" s="1"/>
  <c r="K19" i="21"/>
  <c r="J19" i="21"/>
  <c r="G19" i="21"/>
  <c r="J18" i="21"/>
  <c r="K18" i="21" s="1"/>
  <c r="G18" i="21"/>
  <c r="G17" i="21"/>
  <c r="J17" i="21" s="1"/>
  <c r="K17" i="21" s="1"/>
  <c r="J16" i="21"/>
  <c r="K16" i="21" s="1"/>
  <c r="G16" i="21"/>
  <c r="J15" i="21"/>
  <c r="K15" i="21" s="1"/>
  <c r="G15" i="21"/>
  <c r="G14" i="21"/>
  <c r="J14" i="21" s="1"/>
  <c r="K14" i="21" s="1"/>
  <c r="J13" i="21"/>
  <c r="K13" i="21" s="1"/>
  <c r="G13" i="21"/>
  <c r="J12" i="21"/>
  <c r="K12" i="21" s="1"/>
  <c r="G12" i="21"/>
  <c r="G11" i="21"/>
  <c r="J11" i="21" s="1"/>
  <c r="K11" i="21" s="1"/>
  <c r="M66" i="21"/>
  <c r="O66" i="21" s="1"/>
  <c r="GA6" i="20"/>
  <c r="GA8" i="20" s="1"/>
  <c r="FZ6" i="20"/>
  <c r="FZ8" i="20" s="1"/>
  <c r="FY6" i="20"/>
  <c r="FY8" i="20" s="1"/>
  <c r="FS6" i="20"/>
  <c r="FS8" i="20" s="1"/>
  <c r="FO6" i="20"/>
  <c r="FO8" i="20" s="1"/>
  <c r="FN6" i="20"/>
  <c r="FN8" i="20" s="1"/>
  <c r="FI6" i="20"/>
  <c r="FI8" i="20" s="1"/>
  <c r="FG6" i="20"/>
  <c r="FG8" i="20" s="1"/>
  <c r="FF6" i="20"/>
  <c r="FF8" i="20" s="1"/>
  <c r="GE8" i="20"/>
  <c r="GD8" i="20"/>
  <c r="FX8" i="20"/>
  <c r="FU8" i="20"/>
  <c r="FT8" i="20"/>
  <c r="FJ8" i="20"/>
  <c r="FH8" i="20"/>
  <c r="FC8" i="20"/>
  <c r="FB8" i="20"/>
  <c r="EZ8" i="20"/>
  <c r="EU8" i="20"/>
  <c r="ET8" i="20"/>
  <c r="ES8" i="20"/>
  <c r="ER8" i="20"/>
  <c r="EP8" i="20"/>
  <c r="EJ8" i="20"/>
  <c r="EF8" i="20"/>
  <c r="EE8" i="20"/>
  <c r="ED8" i="20"/>
  <c r="DZ8" i="20"/>
  <c r="DY8" i="20"/>
  <c r="DM8" i="20"/>
  <c r="DI8" i="20"/>
  <c r="DH8" i="20"/>
  <c r="DD8" i="20"/>
  <c r="DA8" i="20"/>
  <c r="CU8" i="20"/>
  <c r="CL8" i="20"/>
  <c r="CK8" i="20"/>
  <c r="CJ8" i="20"/>
  <c r="CH8" i="20"/>
  <c r="BR8" i="20"/>
  <c r="BP8" i="20"/>
  <c r="BO8" i="20"/>
  <c r="BN8" i="20"/>
  <c r="BK8" i="20"/>
  <c r="BJ8" i="20"/>
  <c r="BI8" i="20"/>
  <c r="BF8" i="20"/>
  <c r="BE8" i="20"/>
  <c r="BD8" i="20"/>
  <c r="BC8" i="20"/>
  <c r="BB8" i="20"/>
  <c r="BA8" i="20"/>
  <c r="AZ8" i="20"/>
  <c r="AX8" i="20"/>
  <c r="AW8" i="20"/>
  <c r="AT8" i="20"/>
  <c r="AS8" i="20"/>
  <c r="AR8" i="20"/>
  <c r="AQ8" i="20"/>
  <c r="AP8" i="20"/>
  <c r="AO8" i="20"/>
  <c r="AN8" i="20"/>
  <c r="AK8" i="20"/>
  <c r="AJ8" i="20"/>
  <c r="AG8" i="20"/>
  <c r="AF8" i="20"/>
  <c r="AC8" i="20"/>
  <c r="AB8" i="20"/>
  <c r="Y8" i="20"/>
  <c r="V8" i="20"/>
  <c r="S8" i="20"/>
  <c r="P8" i="20"/>
  <c r="O8" i="20"/>
  <c r="K8" i="20"/>
  <c r="G8" i="20"/>
  <c r="D8" i="20"/>
  <c r="GL8" i="20"/>
  <c r="FA8" i="20"/>
  <c r="EY8" i="20"/>
  <c r="EX8" i="20"/>
  <c r="EQ8" i="20"/>
  <c r="EM8" i="20"/>
  <c r="EK8" i="20"/>
  <c r="EH8" i="20"/>
  <c r="EG8" i="20"/>
  <c r="EC8" i="20"/>
  <c r="DX8" i="20"/>
  <c r="DV8" i="20"/>
  <c r="DU8" i="20"/>
  <c r="DT8" i="20"/>
  <c r="DL8" i="20"/>
  <c r="DK8" i="20"/>
  <c r="DG8" i="20"/>
  <c r="DF8" i="20"/>
  <c r="DC8" i="20"/>
  <c r="DB8" i="20"/>
  <c r="BS6" i="20"/>
  <c r="BS8" i="20" s="1"/>
  <c r="BM6" i="20"/>
  <c r="BH6" i="20"/>
  <c r="BH8" i="20" s="1"/>
  <c r="BD6" i="20"/>
  <c r="BC6" i="20"/>
  <c r="AU6" i="20"/>
  <c r="AU8" i="20" s="1"/>
  <c r="AM6" i="20"/>
  <c r="AM8" i="20" s="1"/>
  <c r="AI6" i="20"/>
  <c r="AI8" i="20" s="1"/>
  <c r="AE6" i="20"/>
  <c r="AE8" i="20" s="1"/>
  <c r="AB6" i="20"/>
  <c r="Z6" i="20"/>
  <c r="Z8" i="20" s="1"/>
  <c r="X6" i="20"/>
  <c r="X8" i="20" s="1"/>
  <c r="U6" i="20"/>
  <c r="U8" i="20" s="1"/>
  <c r="R6" i="20"/>
  <c r="R8" i="20" s="1"/>
  <c r="Q6" i="20"/>
  <c r="W6" i="20" s="1"/>
  <c r="W8" i="20" s="1"/>
  <c r="E6" i="20"/>
  <c r="E8" i="20" s="1"/>
  <c r="B6" i="20"/>
  <c r="B8" i="20" s="1"/>
  <c r="T6" i="20" l="1"/>
  <c r="T8" i="20" s="1"/>
  <c r="Q8" i="20"/>
  <c r="BL6" i="20"/>
  <c r="BL8" i="20" s="1"/>
  <c r="BQ6" i="20"/>
  <c r="BQ8" i="20" s="1"/>
  <c r="AV6" i="20"/>
  <c r="AV8" i="20" s="1"/>
  <c r="D54" i="21"/>
  <c r="D63" i="21" s="1"/>
  <c r="FM6" i="20"/>
  <c r="EW8" i="20"/>
  <c r="EV8" i="20"/>
  <c r="EN8" i="20"/>
  <c r="AH8" i="20"/>
  <c r="BM8" i="20"/>
  <c r="EO8" i="20"/>
  <c r="EI8" i="20"/>
  <c r="AD6" i="20"/>
  <c r="AL6" i="20"/>
  <c r="AL8" i="20" s="1"/>
  <c r="BG6" i="20"/>
  <c r="BG8" i="20" s="1"/>
  <c r="D66" i="21" l="1"/>
  <c r="G19" i="19"/>
  <c r="H24" i="22" s="1"/>
  <c r="H25" i="22" s="1"/>
  <c r="FD8" i="20"/>
  <c r="FE8" i="20"/>
  <c r="GM6" i="20"/>
  <c r="AD8" i="20"/>
  <c r="AA6" i="20"/>
  <c r="EL8" i="20"/>
  <c r="DJ8" i="20"/>
  <c r="DE8" i="20"/>
  <c r="DS8" i="20"/>
  <c r="DW8" i="20"/>
  <c r="H19" i="19" l="1"/>
  <c r="J19" i="19" s="1"/>
  <c r="T181" i="11"/>
  <c r="AA8" i="20"/>
  <c r="AY6" i="20"/>
  <c r="EB8" i="20"/>
  <c r="EA8" i="20"/>
  <c r="GM8" i="20"/>
  <c r="GN6" i="20"/>
  <c r="GN8" i="20" s="1"/>
  <c r="D215" i="11" l="1"/>
  <c r="H34" i="22" s="1"/>
  <c r="D214" i="11"/>
  <c r="D213" i="11"/>
  <c r="Q24" i="22"/>
  <c r="Q25" i="22" s="1"/>
  <c r="CG6" i="20"/>
  <c r="CG8" i="20" s="1"/>
  <c r="AY8" i="20"/>
  <c r="F12" i="19" l="1"/>
  <c r="D9" i="19"/>
  <c r="Q23" i="12" s="1"/>
  <c r="C9" i="19"/>
  <c r="H23" i="12" s="1"/>
  <c r="C204" i="11"/>
  <c r="D43" i="11" l="1"/>
  <c r="W2" i="12" l="1"/>
  <c r="T2" i="12"/>
  <c r="Q2" i="12"/>
  <c r="B85" i="11" l="1"/>
  <c r="H31" i="12" l="1"/>
  <c r="H32" i="12"/>
  <c r="H37" i="12"/>
  <c r="C195" i="11"/>
  <c r="H30" i="12" s="1"/>
  <c r="C194" i="11"/>
  <c r="H29" i="12" s="1"/>
  <c r="C193" i="11"/>
  <c r="H28" i="12" s="1"/>
  <c r="E74" i="11"/>
  <c r="E54" i="11" l="1"/>
  <c r="AB53" i="11"/>
  <c r="AB52" i="11"/>
  <c r="AB51" i="11"/>
  <c r="AB17" i="11" l="1"/>
  <c r="C207" i="11" l="1"/>
  <c r="H42" i="12" s="1"/>
  <c r="C206" i="11"/>
  <c r="H41" i="12" s="1"/>
  <c r="C205" i="11"/>
  <c r="H40" i="12" s="1"/>
  <c r="H39" i="12"/>
  <c r="C199" i="11"/>
  <c r="C198" i="11" l="1"/>
  <c r="H33" i="12" s="1"/>
  <c r="AA23" i="12" l="1"/>
  <c r="AA17" i="12" l="1"/>
  <c r="C208" i="11"/>
  <c r="H43" i="12" s="1"/>
  <c r="AA2" i="12"/>
  <c r="AB206" i="11" l="1"/>
  <c r="Y153" i="11" l="1"/>
  <c r="AB221" i="11" l="1"/>
  <c r="Y89" i="11" l="1"/>
  <c r="AB158" i="11" l="1"/>
  <c r="AB159" i="11"/>
  <c r="Y170" i="11" l="1"/>
  <c r="Y163" i="11"/>
  <c r="GB6" i="20" l="1"/>
  <c r="GC6" i="20" s="1"/>
  <c r="GC8" i="20" s="1"/>
  <c r="GB8" i="20"/>
  <c r="AB225" i="11"/>
  <c r="AB224" i="11"/>
  <c r="AB223" i="11"/>
  <c r="AB222" i="11"/>
  <c r="AB35" i="11" l="1"/>
  <c r="AB170" i="11"/>
  <c r="AC147" i="11"/>
  <c r="AC164" i="11"/>
  <c r="AC155" i="11"/>
  <c r="AB152" i="11"/>
  <c r="Y90" i="11" l="1"/>
  <c r="Y91" i="11" s="1"/>
  <c r="AB37" i="11"/>
  <c r="FK6" i="20" l="1"/>
  <c r="G3" i="19"/>
  <c r="H3" i="19"/>
  <c r="J3" i="19" s="1"/>
  <c r="O11" i="12"/>
  <c r="O12" i="12"/>
  <c r="O10" i="12"/>
  <c r="P9" i="12"/>
  <c r="BG35" i="11"/>
  <c r="B5" i="12" l="1"/>
  <c r="B5" i="22"/>
  <c r="FV6" i="20"/>
  <c r="FW6" i="20" s="1"/>
  <c r="FR6" i="20"/>
  <c r="G6" i="19"/>
  <c r="H6" i="19"/>
  <c r="J6" i="19" s="1"/>
  <c r="FL6" i="20"/>
  <c r="FL8" i="20" s="1"/>
  <c r="FK8" i="20"/>
  <c r="AB42" i="11"/>
  <c r="AB41" i="11"/>
  <c r="U87" i="11" l="1"/>
  <c r="AB81" i="11"/>
  <c r="AB48" i="11"/>
  <c r="AB47" i="11"/>
  <c r="AB46" i="11"/>
  <c r="Y43" i="11"/>
  <c r="AB40" i="11"/>
  <c r="AB39" i="11"/>
  <c r="AB38" i="11"/>
  <c r="AB36" i="11"/>
  <c r="AB19" i="11"/>
  <c r="AB18" i="11"/>
  <c r="AB16" i="11"/>
  <c r="AB14" i="11"/>
  <c r="Y103" i="11" l="1"/>
  <c r="Y140" i="11"/>
  <c r="AB91" i="11"/>
  <c r="FP6" i="20" l="1"/>
  <c r="T180" i="11"/>
  <c r="G4" i="19"/>
  <c r="H4" i="19"/>
  <c r="J4" i="19" s="1"/>
  <c r="FM8" i="20"/>
  <c r="H5" i="19"/>
  <c r="J5" i="19" s="1"/>
  <c r="G5" i="19"/>
  <c r="G9" i="19" s="1"/>
  <c r="C200" i="11"/>
  <c r="H35" i="12" s="1"/>
  <c r="C201" i="11"/>
  <c r="FI17" i="11"/>
  <c r="H38" i="12"/>
  <c r="AB176" i="11"/>
  <c r="K176" i="11" l="1"/>
  <c r="H24" i="12" s="1"/>
  <c r="H30" i="22"/>
  <c r="H29" i="22"/>
  <c r="H31" i="22"/>
  <c r="H9" i="19"/>
  <c r="FP8" i="20"/>
  <c r="FQ6" i="20"/>
  <c r="H36" i="12"/>
  <c r="AB201" i="11"/>
  <c r="H25" i="12"/>
  <c r="Q24" i="12" l="1"/>
  <c r="Q25" i="12"/>
  <c r="FQ8" i="20"/>
  <c r="GF6" i="20"/>
  <c r="GG6" i="20" l="1"/>
  <c r="GG8" i="20" s="1"/>
  <c r="GF8" i="20"/>
  <c r="FV8" i="20" l="1"/>
  <c r="FR8" i="20"/>
  <c r="FW8"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N17" authorId="0" shapeId="0" xr:uid="{00000000-0006-0000-0000-000001000000}">
      <text>
        <r>
          <rPr>
            <b/>
            <sz val="9"/>
            <color indexed="81"/>
            <rFont val="ＭＳ Ｐゴシック"/>
            <family val="3"/>
            <charset val="128"/>
          </rPr>
          <t>実績報告では転居後の住所を記載して下さい。</t>
        </r>
      </text>
    </comment>
    <comment ref="J221" authorId="0" shapeId="0" xr:uid="{00000000-0006-0000-0000-000002000000}">
      <text>
        <r>
          <rPr>
            <b/>
            <sz val="9"/>
            <color indexed="81"/>
            <rFont val="ＭＳ Ｐゴシック"/>
            <family val="3"/>
            <charset val="128"/>
          </rPr>
          <t>工事監理者が不要な場合は、工事施工者氏名を選択してください。</t>
        </r>
      </text>
    </comment>
  </commentList>
</comments>
</file>

<file path=xl/sharedStrings.xml><?xml version="1.0" encoding="utf-8"?>
<sst xmlns="http://schemas.openxmlformats.org/spreadsheetml/2006/main" count="761" uniqueCount="432">
  <si>
    <t>万円</t>
    <rPh sb="0" eb="2">
      <t>マンエン</t>
    </rPh>
    <phoneticPr fontId="1"/>
  </si>
  <si>
    <t>建設地</t>
    <rPh sb="0" eb="3">
      <t>ケンセツチ</t>
    </rPh>
    <phoneticPr fontId="1"/>
  </si>
  <si>
    <t>工期</t>
    <rPh sb="0" eb="2">
      <t>コウキ</t>
    </rPh>
    <phoneticPr fontId="1"/>
  </si>
  <si>
    <t>事業者名</t>
    <rPh sb="0" eb="3">
      <t>ジギョウシャ</t>
    </rPh>
    <rPh sb="3" eb="4">
      <t>メイ</t>
    </rPh>
    <phoneticPr fontId="1"/>
  </si>
  <si>
    <t>所在地</t>
    <rPh sb="0" eb="3">
      <t>ショザイチ</t>
    </rPh>
    <phoneticPr fontId="1"/>
  </si>
  <si>
    <t>所管団体</t>
    <rPh sb="0" eb="2">
      <t>ショカン</t>
    </rPh>
    <rPh sb="2" eb="4">
      <t>ダンタイ</t>
    </rPh>
    <phoneticPr fontId="1"/>
  </si>
  <si>
    <t>氏名</t>
    <rPh sb="0" eb="2">
      <t>シメイ</t>
    </rPh>
    <phoneticPr fontId="1"/>
  </si>
  <si>
    <t>日</t>
    <rPh sb="0" eb="1">
      <t>ニチ</t>
    </rPh>
    <phoneticPr fontId="1"/>
  </si>
  <si>
    <t>年</t>
    <rPh sb="0" eb="1">
      <t>ネン</t>
    </rPh>
    <phoneticPr fontId="1"/>
  </si>
  <si>
    <t>電話</t>
    <rPh sb="0" eb="2">
      <t>デンワ</t>
    </rPh>
    <phoneticPr fontId="1"/>
  </si>
  <si>
    <t>〒</t>
    <phoneticPr fontId="1"/>
  </si>
  <si>
    <t>住所</t>
    <rPh sb="0" eb="2">
      <t>ジュウショ</t>
    </rPh>
    <phoneticPr fontId="1"/>
  </si>
  <si>
    <t>申請者</t>
    <rPh sb="0" eb="3">
      <t>シンセイシャ</t>
    </rPh>
    <phoneticPr fontId="1"/>
  </si>
  <si>
    <t>記</t>
    <rPh sb="0" eb="1">
      <t>キ</t>
    </rPh>
    <phoneticPr fontId="1"/>
  </si>
  <si>
    <t>とっとり住まいる支援事業補助金</t>
    <rPh sb="4" eb="5">
      <t>ス</t>
    </rPh>
    <rPh sb="12" eb="15">
      <t>ホジョキン</t>
    </rPh>
    <phoneticPr fontId="1"/>
  </si>
  <si>
    <t>算定基準額</t>
    <rPh sb="0" eb="2">
      <t>サンテイ</t>
    </rPh>
    <rPh sb="2" eb="4">
      <t>キジュン</t>
    </rPh>
    <rPh sb="4" eb="5">
      <t>ガク</t>
    </rPh>
    <phoneticPr fontId="1"/>
  </si>
  <si>
    <t>円</t>
    <rPh sb="0" eb="1">
      <t>エン</t>
    </rPh>
    <phoneticPr fontId="1"/>
  </si>
  <si>
    <t>添付書類</t>
    <rPh sb="0" eb="2">
      <t>テンプ</t>
    </rPh>
    <rPh sb="2" eb="4">
      <t>ショルイ</t>
    </rPh>
    <phoneticPr fontId="1"/>
  </si>
  <si>
    <t>連絡先電話</t>
    <rPh sb="0" eb="3">
      <t>レンラクサキ</t>
    </rPh>
    <rPh sb="3" eb="5">
      <t>デンワ</t>
    </rPh>
    <phoneticPr fontId="1"/>
  </si>
  <si>
    <t>共通事項</t>
    <rPh sb="0" eb="2">
      <t>キョウツウ</t>
    </rPh>
    <rPh sb="2" eb="4">
      <t>ジコウ</t>
    </rPh>
    <phoneticPr fontId="1"/>
  </si>
  <si>
    <t>申請者　</t>
    <rPh sb="0" eb="3">
      <t>シンセイシャ</t>
    </rPh>
    <phoneticPr fontId="1"/>
  </si>
  <si>
    <t>月</t>
    <rPh sb="0" eb="1">
      <t>ツキ</t>
    </rPh>
    <phoneticPr fontId="1"/>
  </si>
  <si>
    <t>連絡先</t>
  </si>
  <si>
    <t>工法</t>
    <rPh sb="0" eb="2">
      <t>コウホウ</t>
    </rPh>
    <phoneticPr fontId="1"/>
  </si>
  <si>
    <t>建築確認の要否</t>
    <rPh sb="0" eb="2">
      <t>ケンチク</t>
    </rPh>
    <rPh sb="2" eb="4">
      <t>カクニン</t>
    </rPh>
    <rPh sb="5" eb="7">
      <t>ヨウヒ</t>
    </rPh>
    <phoneticPr fontId="1"/>
  </si>
  <si>
    <t>１　共通事項</t>
    <rPh sb="2" eb="4">
      <t>キョウツウ</t>
    </rPh>
    <rPh sb="4" eb="6">
      <t>ジコウ</t>
    </rPh>
    <phoneticPr fontId="1"/>
  </si>
  <si>
    <t>２　県産材の使用</t>
    <rPh sb="2" eb="4">
      <t>ケンサン</t>
    </rPh>
    <rPh sb="4" eb="5">
      <t>ザイ</t>
    </rPh>
    <rPh sb="6" eb="8">
      <t>シヨウ</t>
    </rPh>
    <phoneticPr fontId="1"/>
  </si>
  <si>
    <t>〒</t>
    <phoneticPr fontId="1"/>
  </si>
  <si>
    <t>各項目をよくお読みいただき、該当する項目の□に✔を記入してください。</t>
    <rPh sb="0" eb="3">
      <t>カクコウモク</t>
    </rPh>
    <rPh sb="7" eb="8">
      <t>ヨ</t>
    </rPh>
    <rPh sb="14" eb="16">
      <t>ガイトウ</t>
    </rPh>
    <rPh sb="18" eb="20">
      <t>コウモク</t>
    </rPh>
    <rPh sb="25" eb="27">
      <t>キニュウ</t>
    </rPh>
    <phoneticPr fontId="1"/>
  </si>
  <si>
    <t>＜記入方法＞</t>
    <rPh sb="1" eb="3">
      <t>キニュウ</t>
    </rPh>
    <rPh sb="3" eb="5">
      <t>ホウホウ</t>
    </rPh>
    <phoneticPr fontId="1"/>
  </si>
  <si>
    <t>＜留意点＞</t>
    <rPh sb="1" eb="4">
      <t>リュウイテン</t>
    </rPh>
    <phoneticPr fontId="1"/>
  </si>
  <si>
    <t>交付申請の時点で婚姻していない場合は対象外です。</t>
    <rPh sb="0" eb="2">
      <t>コウフ</t>
    </rPh>
    <rPh sb="2" eb="4">
      <t>シンセイ</t>
    </rPh>
    <rPh sb="5" eb="7">
      <t>ジテン</t>
    </rPh>
    <rPh sb="8" eb="10">
      <t>コンイン</t>
    </rPh>
    <rPh sb="15" eb="17">
      <t>バアイ</t>
    </rPh>
    <rPh sb="18" eb="21">
      <t>タイショウガイ</t>
    </rPh>
    <phoneticPr fontId="1"/>
  </si>
  <si>
    <t>使用量</t>
    <rPh sb="0" eb="2">
      <t>シヨウ</t>
    </rPh>
    <rPh sb="2" eb="3">
      <t>リョウ</t>
    </rPh>
    <phoneticPr fontId="1"/>
  </si>
  <si>
    <t>区分</t>
    <rPh sb="0" eb="2">
      <t>クブン</t>
    </rPh>
    <phoneticPr fontId="1"/>
  </si>
  <si>
    <t>交付申請の時点で子が生まれていない場合は対象外です。</t>
    <rPh sb="0" eb="4">
      <t>コウフシンセイ</t>
    </rPh>
    <rPh sb="5" eb="7">
      <t>ジテン</t>
    </rPh>
    <rPh sb="8" eb="9">
      <t>コ</t>
    </rPh>
    <rPh sb="10" eb="11">
      <t>ウ</t>
    </rPh>
    <rPh sb="17" eb="19">
      <t>バアイ</t>
    </rPh>
    <rPh sb="20" eb="23">
      <t>タイショウガイ</t>
    </rPh>
    <phoneticPr fontId="1"/>
  </si>
  <si>
    <t>① 18歳に達して以後の最初の3月31日まで</t>
    <rPh sb="4" eb="5">
      <t>サイ</t>
    </rPh>
    <rPh sb="6" eb="7">
      <t>タッ</t>
    </rPh>
    <rPh sb="9" eb="11">
      <t>イゴ</t>
    </rPh>
    <rPh sb="12" eb="14">
      <t>サイショ</t>
    </rPh>
    <rPh sb="16" eb="17">
      <t>ガツ</t>
    </rPh>
    <rPh sb="19" eb="20">
      <t>ニチ</t>
    </rPh>
    <phoneticPr fontId="1"/>
  </si>
  <si>
    <t>　にある子を養育している世帯</t>
    <rPh sb="4" eb="5">
      <t>コ</t>
    </rPh>
    <rPh sb="6" eb="8">
      <t>ヨウイク</t>
    </rPh>
    <rPh sb="12" eb="14">
      <t>セタイ</t>
    </rPh>
    <phoneticPr fontId="1"/>
  </si>
  <si>
    <t>② 婚姻後10年以内の世帯</t>
    <rPh sb="2" eb="4">
      <t>コンイン</t>
    </rPh>
    <rPh sb="4" eb="5">
      <t>ゴ</t>
    </rPh>
    <rPh sb="7" eb="8">
      <t>ネン</t>
    </rPh>
    <rPh sb="8" eb="10">
      <t>イナイ</t>
    </rPh>
    <rPh sb="11" eb="13">
      <t>セタイ</t>
    </rPh>
    <phoneticPr fontId="1"/>
  </si>
  <si>
    <t>次の①②のどちらかに該当すること。</t>
    <phoneticPr fontId="1"/>
  </si>
  <si>
    <t>万円</t>
    <rPh sb="0" eb="2">
      <t>マンエン</t>
    </rPh>
    <phoneticPr fontId="1"/>
  </si>
  <si>
    <t>３　子育て世帯等　（補助金額：１０万円）</t>
    <rPh sb="2" eb="4">
      <t>コソダ</t>
    </rPh>
    <rPh sb="5" eb="7">
      <t>セタイ</t>
    </rPh>
    <rPh sb="7" eb="8">
      <t>トウ</t>
    </rPh>
    <rPh sb="10" eb="14">
      <t>ホジョキンガク</t>
    </rPh>
    <rPh sb="17" eb="19">
      <t>マンエン</t>
    </rPh>
    <phoneticPr fontId="1"/>
  </si>
  <si>
    <t>４　三世代同居等世帯　（補助金額：１０万円）</t>
    <rPh sb="2" eb="3">
      <t>サン</t>
    </rPh>
    <rPh sb="3" eb="5">
      <t>セダイ</t>
    </rPh>
    <rPh sb="5" eb="7">
      <t>ドウキョ</t>
    </rPh>
    <rPh sb="7" eb="8">
      <t>トウ</t>
    </rPh>
    <rPh sb="8" eb="10">
      <t>セタイ</t>
    </rPh>
    <phoneticPr fontId="1"/>
  </si>
  <si>
    <t>あなたの補助金申請額は</t>
    <rPh sb="4" eb="7">
      <t>ホジョキン</t>
    </rPh>
    <rPh sb="7" eb="9">
      <t>シンセイ</t>
    </rPh>
    <rPh sb="9" eb="10">
      <t>ガク</t>
    </rPh>
    <phoneticPr fontId="1"/>
  </si>
  <si>
    <t>万円です。</t>
    <rPh sb="0" eb="2">
      <t>マンエン</t>
    </rPh>
    <phoneticPr fontId="1"/>
  </si>
  <si>
    <t>←住所・氏名・電話はチェックシートから引用します</t>
    <rPh sb="1" eb="3">
      <t>ジュウショ</t>
    </rPh>
    <rPh sb="4" eb="6">
      <t>シメイ</t>
    </rPh>
    <rPh sb="7" eb="9">
      <t>デンワ</t>
    </rPh>
    <rPh sb="19" eb="21">
      <t>インヨウ</t>
    </rPh>
    <phoneticPr fontId="1"/>
  </si>
  <si>
    <t>←金額はチェックシートに連動して表示します。</t>
    <rPh sb="1" eb="3">
      <t>キンガク</t>
    </rPh>
    <rPh sb="12" eb="14">
      <t>レンドウ</t>
    </rPh>
    <rPh sb="16" eb="18">
      <t>ヒョウジ</t>
    </rPh>
    <phoneticPr fontId="1"/>
  </si>
  <si>
    <t>←添付書類はチェックシートに連動して表示します。</t>
    <rPh sb="1" eb="3">
      <t>テンプ</t>
    </rPh>
    <rPh sb="3" eb="5">
      <t>ショルイ</t>
    </rPh>
    <rPh sb="14" eb="16">
      <t>レンドウ</t>
    </rPh>
    <rPh sb="18" eb="20">
      <t>ヒョウジ</t>
    </rPh>
    <phoneticPr fontId="1"/>
  </si>
  <si>
    <t>とっとり住まいる支援事業補助金　提出書類　一覧表</t>
    <rPh sb="4" eb="5">
      <t>ス</t>
    </rPh>
    <rPh sb="8" eb="15">
      <t>シエンジギョウホジョキン</t>
    </rPh>
    <rPh sb="16" eb="18">
      <t>テイシュツ</t>
    </rPh>
    <rPh sb="18" eb="20">
      <t>ショルイ</t>
    </rPh>
    <rPh sb="21" eb="23">
      <t>イチラン</t>
    </rPh>
    <rPh sb="23" eb="24">
      <t>ヒョウ</t>
    </rPh>
    <phoneticPr fontId="1"/>
  </si>
  <si>
    <t>入力すると色が消えます。</t>
    <rPh sb="0" eb="2">
      <t>ニュウリョク</t>
    </rPh>
    <rPh sb="5" eb="6">
      <t>イロ</t>
    </rPh>
    <rPh sb="7" eb="8">
      <t>キ</t>
    </rPh>
    <phoneticPr fontId="1"/>
  </si>
  <si>
    <t>県産材使用に関する補助金額　計：</t>
    <rPh sb="0" eb="2">
      <t>ケンサン</t>
    </rPh>
    <rPh sb="2" eb="3">
      <t>ザイ</t>
    </rPh>
    <rPh sb="3" eb="5">
      <t>シヨウ</t>
    </rPh>
    <rPh sb="6" eb="7">
      <t>カン</t>
    </rPh>
    <rPh sb="9" eb="11">
      <t>ホジョ</t>
    </rPh>
    <rPh sb="11" eb="13">
      <t>キンガク</t>
    </rPh>
    <rPh sb="14" eb="15">
      <t>ケイ</t>
    </rPh>
    <phoneticPr fontId="1"/>
  </si>
  <si>
    <t>【次ページに続く】</t>
    <rPh sb="1" eb="2">
      <t>ジ</t>
    </rPh>
    <rPh sb="6" eb="7">
      <t>ツヅ</t>
    </rPh>
    <phoneticPr fontId="1"/>
  </si>
  <si>
    <t>該当する項目の□に✔を記入してください（リストから選択）</t>
    <rPh sb="0" eb="2">
      <t>ガイトウ</t>
    </rPh>
    <rPh sb="4" eb="6">
      <t>コウモク</t>
    </rPh>
    <rPh sb="11" eb="13">
      <t>キニュウ</t>
    </rPh>
    <rPh sb="25" eb="27">
      <t>センタク</t>
    </rPh>
    <phoneticPr fontId="1"/>
  </si>
  <si>
    <t>入力欄がある項目は、色付きの欄に記入してください。</t>
    <rPh sb="0" eb="2">
      <t>ニュウリョク</t>
    </rPh>
    <rPh sb="2" eb="3">
      <t>ラン</t>
    </rPh>
    <rPh sb="6" eb="8">
      <t>コウモク</t>
    </rPh>
    <rPh sb="10" eb="12">
      <t>イロツ</t>
    </rPh>
    <rPh sb="14" eb="15">
      <t>ラン</t>
    </rPh>
    <rPh sb="16" eb="18">
      <t>キニュウ</t>
    </rPh>
    <phoneticPr fontId="1"/>
  </si>
  <si>
    <t>該当する場合は、該当する項目の□に✔を記入してください（リストから選択）</t>
    <rPh sb="0" eb="2">
      <t>ガイトウ</t>
    </rPh>
    <rPh sb="4" eb="6">
      <t>バアイ</t>
    </rPh>
    <rPh sb="8" eb="10">
      <t>ガイトウ</t>
    </rPh>
    <rPh sb="12" eb="14">
      <t>コウモク</t>
    </rPh>
    <rPh sb="19" eb="21">
      <t>キニュウ</t>
    </rPh>
    <rPh sb="33" eb="35">
      <t>センタク</t>
    </rPh>
    <phoneticPr fontId="1"/>
  </si>
  <si>
    <t>※①②とも、住民票では申請者と配偶者・子との続柄がわからない場合は、戸籍謄本等の提出をお願いすることがあります。（例：申請者が単身赴任中で別居している場合　など）</t>
    <rPh sb="6" eb="9">
      <t>ジュウミンヒョウ</t>
    </rPh>
    <rPh sb="11" eb="14">
      <t>シンセイシャ</t>
    </rPh>
    <rPh sb="15" eb="18">
      <t>ハイグウシャ</t>
    </rPh>
    <rPh sb="19" eb="20">
      <t>コ</t>
    </rPh>
    <rPh sb="22" eb="24">
      <t>ツヅキガラ</t>
    </rPh>
    <rPh sb="30" eb="32">
      <t>バアイ</t>
    </rPh>
    <rPh sb="34" eb="36">
      <t>コセキ</t>
    </rPh>
    <rPh sb="36" eb="38">
      <t>トウホン</t>
    </rPh>
    <rPh sb="38" eb="39">
      <t>ナド</t>
    </rPh>
    <rPh sb="40" eb="42">
      <t>テイシュツ</t>
    </rPh>
    <rPh sb="44" eb="45">
      <t>ネガ</t>
    </rPh>
    <rPh sb="67" eb="68">
      <t>ナカ</t>
    </rPh>
    <phoneticPr fontId="1"/>
  </si>
  <si>
    <t>※県産材使用量の減少等により、住宅完成後に実際に交付する補助金額が交付決定額を下回ることがあります。</t>
    <rPh sb="1" eb="3">
      <t>ケンサン</t>
    </rPh>
    <rPh sb="3" eb="4">
      <t>ザイ</t>
    </rPh>
    <rPh sb="4" eb="6">
      <t>シヨウ</t>
    </rPh>
    <rPh sb="6" eb="7">
      <t>リョウ</t>
    </rPh>
    <rPh sb="8" eb="10">
      <t>ゲンショウ</t>
    </rPh>
    <rPh sb="10" eb="11">
      <t>トウ</t>
    </rPh>
    <rPh sb="15" eb="17">
      <t>ジュウタク</t>
    </rPh>
    <rPh sb="17" eb="19">
      <t>カンセイ</t>
    </rPh>
    <rPh sb="19" eb="20">
      <t>ゴ</t>
    </rPh>
    <rPh sb="21" eb="23">
      <t>ジッサイ</t>
    </rPh>
    <rPh sb="24" eb="26">
      <t>コウフ</t>
    </rPh>
    <rPh sb="28" eb="30">
      <t>ホジョ</t>
    </rPh>
    <rPh sb="30" eb="32">
      <t>キンガク</t>
    </rPh>
    <rPh sb="33" eb="35">
      <t>コウフ</t>
    </rPh>
    <rPh sb="35" eb="37">
      <t>ケッテイ</t>
    </rPh>
    <rPh sb="37" eb="38">
      <t>ガク</t>
    </rPh>
    <rPh sb="39" eb="41">
      <t>シタマワ</t>
    </rPh>
    <phoneticPr fontId="1"/>
  </si>
  <si>
    <t>万円</t>
    <rPh sb="0" eb="2">
      <t>マンエン</t>
    </rPh>
    <phoneticPr fontId="1"/>
  </si>
  <si>
    <t>プレカット工場名</t>
    <rPh sb="5" eb="7">
      <t>コウジョウ</t>
    </rPh>
    <rPh sb="7" eb="8">
      <t>メイ</t>
    </rPh>
    <phoneticPr fontId="1"/>
  </si>
  <si>
    <t>m2</t>
    <phoneticPr fontId="1"/>
  </si>
  <si>
    <r>
      <t>補助金額　(</t>
    </r>
    <r>
      <rPr>
        <sz val="9"/>
        <color theme="1"/>
        <rFont val="ＭＳ Ｐ明朝"/>
        <family val="1"/>
        <charset val="128"/>
      </rPr>
      <t>自動計算)</t>
    </r>
    <rPh sb="0" eb="2">
      <t>ホジョ</t>
    </rPh>
    <rPh sb="2" eb="4">
      <t>キンガク</t>
    </rPh>
    <rPh sb="6" eb="8">
      <t>ジドウ</t>
    </rPh>
    <rPh sb="8" eb="10">
      <t>ケイサン</t>
    </rPh>
    <phoneticPr fontId="1"/>
  </si>
  <si>
    <r>
      <t>①木材使用材積合計</t>
    </r>
    <r>
      <rPr>
        <sz val="10"/>
        <color theme="1"/>
        <rFont val="ＭＳ Ｐ明朝"/>
        <family val="1"/>
        <charset val="128"/>
      </rPr>
      <t>（</t>
    </r>
    <r>
      <rPr>
        <sz val="10"/>
        <color rgb="FFFF0000"/>
        <rFont val="ＭＳ Ｐ明朝"/>
        <family val="1"/>
        <charset val="128"/>
      </rPr>
      <t>県産材以外の木材を含む</t>
    </r>
    <r>
      <rPr>
        <sz val="10"/>
        <color theme="1"/>
        <rFont val="ＭＳ Ｐ明朝"/>
        <family val="1"/>
        <charset val="128"/>
      </rPr>
      <t>材積）</t>
    </r>
    <rPh sb="1" eb="3">
      <t>モクザイ</t>
    </rPh>
    <rPh sb="3" eb="5">
      <t>シヨウ</t>
    </rPh>
    <rPh sb="5" eb="7">
      <t>ザイセキ</t>
    </rPh>
    <rPh sb="7" eb="9">
      <t>ゴウケイ</t>
    </rPh>
    <rPh sb="10" eb="12">
      <t>ケンサン</t>
    </rPh>
    <rPh sb="12" eb="13">
      <t>ザイ</t>
    </rPh>
    <rPh sb="13" eb="15">
      <t>イガイ</t>
    </rPh>
    <rPh sb="16" eb="18">
      <t>モクザイ</t>
    </rPh>
    <rPh sb="19" eb="20">
      <t>フク</t>
    </rPh>
    <rPh sb="21" eb="23">
      <t>ザイセキ</t>
    </rPh>
    <phoneticPr fontId="1"/>
  </si>
  <si>
    <t>木製建具の見付面積</t>
    <rPh sb="0" eb="2">
      <t>モクセイ</t>
    </rPh>
    <rPh sb="2" eb="4">
      <t>タテグ</t>
    </rPh>
    <rPh sb="5" eb="7">
      <t>ミツケ</t>
    </rPh>
    <rPh sb="7" eb="9">
      <t>メンセキ</t>
    </rPh>
    <phoneticPr fontId="1"/>
  </si>
  <si>
    <t>市町村名</t>
    <rPh sb="0" eb="4">
      <t>シチョウソンメイ</t>
    </rPh>
    <phoneticPr fontId="1"/>
  </si>
  <si>
    <t>プレカットを行う場合は、県内のプレカット工場で加工すること。</t>
    <rPh sb="6" eb="7">
      <t>オコナ</t>
    </rPh>
    <rPh sb="8" eb="10">
      <t>バアイ</t>
    </rPh>
    <rPh sb="12" eb="14">
      <t>ケンナイ</t>
    </rPh>
    <rPh sb="20" eb="22">
      <t>コウジョウ</t>
    </rPh>
    <rPh sb="23" eb="25">
      <t>カコウ</t>
    </rPh>
    <phoneticPr fontId="1"/>
  </si>
  <si>
    <t>プレカットを一切使用しない。</t>
    <rPh sb="6" eb="8">
      <t>イッサイ</t>
    </rPh>
    <rPh sb="8" eb="10">
      <t>シヨウ</t>
    </rPh>
    <phoneticPr fontId="1"/>
  </si>
  <si>
    <t>＜実績報告時の提出書類＞</t>
    <rPh sb="1" eb="3">
      <t>ジッセキ</t>
    </rPh>
    <rPh sb="3" eb="5">
      <t>ホウコク</t>
    </rPh>
    <rPh sb="5" eb="6">
      <t>ジ</t>
    </rPh>
    <rPh sb="7" eb="9">
      <t>テイシュツ</t>
    </rPh>
    <rPh sb="9" eb="11">
      <t>ショルイ</t>
    </rPh>
    <phoneticPr fontId="1"/>
  </si>
  <si>
    <t>工事費</t>
    <rPh sb="0" eb="3">
      <t>コウジヒ</t>
    </rPh>
    <phoneticPr fontId="1"/>
  </si>
  <si>
    <t>鳥取市</t>
    <rPh sb="0" eb="3">
      <t>トットリシ</t>
    </rPh>
    <phoneticPr fontId="1"/>
  </si>
  <si>
    <t>米子市</t>
    <rPh sb="0" eb="3">
      <t>ヨナゴシ</t>
    </rPh>
    <phoneticPr fontId="1"/>
  </si>
  <si>
    <t>倉吉市</t>
    <rPh sb="0" eb="3">
      <t>クラヨシシ</t>
    </rPh>
    <phoneticPr fontId="1"/>
  </si>
  <si>
    <t>境港市</t>
    <rPh sb="0" eb="3">
      <t>サカイミナトシ</t>
    </rPh>
    <phoneticPr fontId="1"/>
  </si>
  <si>
    <t>岩美町</t>
    <rPh sb="0" eb="3">
      <t>イワミチョウ</t>
    </rPh>
    <phoneticPr fontId="1"/>
  </si>
  <si>
    <t>若桜町</t>
    <rPh sb="0" eb="3">
      <t>ワカサチョウ</t>
    </rPh>
    <phoneticPr fontId="1"/>
  </si>
  <si>
    <t>智頭町</t>
    <rPh sb="0" eb="3">
      <t>チズチョウ</t>
    </rPh>
    <phoneticPr fontId="1"/>
  </si>
  <si>
    <t>三朝町</t>
    <rPh sb="0" eb="3">
      <t>ミササチョウ</t>
    </rPh>
    <phoneticPr fontId="1"/>
  </si>
  <si>
    <t>湯梨浜町</t>
    <rPh sb="0" eb="3">
      <t>ユリハマ</t>
    </rPh>
    <rPh sb="3" eb="4">
      <t>チョウ</t>
    </rPh>
    <phoneticPr fontId="1"/>
  </si>
  <si>
    <t>琴浦町</t>
    <rPh sb="0" eb="3">
      <t>コトウラチョウ</t>
    </rPh>
    <phoneticPr fontId="1"/>
  </si>
  <si>
    <t>北栄町</t>
    <rPh sb="0" eb="3">
      <t>ホクエイチョウ</t>
    </rPh>
    <phoneticPr fontId="1"/>
  </si>
  <si>
    <t>大山町</t>
    <rPh sb="0" eb="3">
      <t>ダイセンチョウ</t>
    </rPh>
    <phoneticPr fontId="1"/>
  </si>
  <si>
    <t>伯耆町</t>
    <rPh sb="0" eb="3">
      <t>ホウキチョウ</t>
    </rPh>
    <phoneticPr fontId="1"/>
  </si>
  <si>
    <t>南部町</t>
    <rPh sb="0" eb="3">
      <t>ナンブチョウ</t>
    </rPh>
    <phoneticPr fontId="1"/>
  </si>
  <si>
    <t>日吉津村</t>
    <rPh sb="0" eb="4">
      <t>ヒエヅソン</t>
    </rPh>
    <phoneticPr fontId="1"/>
  </si>
  <si>
    <t>江府町</t>
    <rPh sb="0" eb="3">
      <t>コウフチョウ</t>
    </rPh>
    <phoneticPr fontId="1"/>
  </si>
  <si>
    <t>日野町</t>
    <rPh sb="0" eb="3">
      <t>ヒノチョウ</t>
    </rPh>
    <phoneticPr fontId="1"/>
  </si>
  <si>
    <t>日南町</t>
    <rPh sb="0" eb="3">
      <t>ニチナンチョウ</t>
    </rPh>
    <phoneticPr fontId="1"/>
  </si>
  <si>
    <t>鳥取県東部建築住宅事務所長</t>
    <rPh sb="0" eb="3">
      <t>トットリケン</t>
    </rPh>
    <rPh sb="3" eb="5">
      <t>トウブ</t>
    </rPh>
    <rPh sb="5" eb="7">
      <t>ケンチク</t>
    </rPh>
    <rPh sb="7" eb="9">
      <t>ジュウタク</t>
    </rPh>
    <rPh sb="9" eb="12">
      <t>ジムショ</t>
    </rPh>
    <rPh sb="12" eb="13">
      <t>チョウ</t>
    </rPh>
    <phoneticPr fontId="1"/>
  </si>
  <si>
    <t>鳥取県西部総合事務所長</t>
    <rPh sb="0" eb="3">
      <t>トットリケン</t>
    </rPh>
    <rPh sb="5" eb="7">
      <t>ソウゴウ</t>
    </rPh>
    <rPh sb="7" eb="10">
      <t>ジムショ</t>
    </rPh>
    <rPh sb="10" eb="11">
      <t>チョウ</t>
    </rPh>
    <phoneticPr fontId="1"/>
  </si>
  <si>
    <t>鳥取県中部総合事務所長</t>
    <rPh sb="0" eb="3">
      <t>トットリケン</t>
    </rPh>
    <rPh sb="3" eb="5">
      <t>チュウブ</t>
    </rPh>
    <rPh sb="5" eb="7">
      <t>ソウゴウ</t>
    </rPh>
    <rPh sb="7" eb="10">
      <t>ジムショ</t>
    </rPh>
    <rPh sb="10" eb="11">
      <t>チョウ</t>
    </rPh>
    <phoneticPr fontId="1"/>
  </si>
  <si>
    <t>八頭町</t>
    <rPh sb="0" eb="3">
      <t>ヤズチョウ</t>
    </rPh>
    <phoneticPr fontId="1"/>
  </si>
  <si>
    <t>建築基準法に適合していること。</t>
    <rPh sb="0" eb="2">
      <t>ケンチク</t>
    </rPh>
    <rPh sb="2" eb="5">
      <t>キジュンホウ</t>
    </rPh>
    <rPh sb="6" eb="8">
      <t>テキゴウ</t>
    </rPh>
    <phoneticPr fontId="1"/>
  </si>
  <si>
    <t>県内に本拠を置く事業者の施工であること。</t>
    <rPh sb="0" eb="2">
      <t>ケンナイ</t>
    </rPh>
    <rPh sb="3" eb="5">
      <t>ホンキョ</t>
    </rPh>
    <rPh sb="6" eb="7">
      <t>オ</t>
    </rPh>
    <rPh sb="8" eb="11">
      <t>ジギョウシャ</t>
    </rPh>
    <rPh sb="12" eb="14">
      <t>セコウ</t>
    </rPh>
    <phoneticPr fontId="1"/>
  </si>
  <si>
    <t>延べ面積</t>
    <rPh sb="0" eb="1">
      <t>ノ</t>
    </rPh>
    <rPh sb="2" eb="4">
      <t>メンセキ</t>
    </rPh>
    <phoneticPr fontId="1"/>
  </si>
  <si>
    <t>着手（予定）年月日</t>
    <rPh sb="0" eb="2">
      <t>チャクシュ</t>
    </rPh>
    <rPh sb="3" eb="5">
      <t>ヨテイ</t>
    </rPh>
    <rPh sb="6" eb="7">
      <t>ネン</t>
    </rPh>
    <rPh sb="7" eb="8">
      <t>ツキ</t>
    </rPh>
    <rPh sb="8" eb="9">
      <t>ヒ</t>
    </rPh>
    <phoneticPr fontId="1"/>
  </si>
  <si>
    <t>完了（予定）年月日</t>
    <rPh sb="0" eb="2">
      <t>カンリョウ</t>
    </rPh>
    <rPh sb="3" eb="5">
      <t>ヨテイ</t>
    </rPh>
    <rPh sb="6" eb="7">
      <t>ネン</t>
    </rPh>
    <rPh sb="7" eb="8">
      <t>ツキ</t>
    </rPh>
    <rPh sb="8" eb="9">
      <t>ヒ</t>
    </rPh>
    <phoneticPr fontId="1"/>
  </si>
  <si>
    <t>自ら居住（改修後に居住する場合を含む。）し、所有の権利を有する戸建住宅又は共同住宅の専有部分に係る工事であること。</t>
    <rPh sb="0" eb="1">
      <t>ミズカ</t>
    </rPh>
    <rPh sb="2" eb="4">
      <t>キョジュウ</t>
    </rPh>
    <rPh sb="5" eb="7">
      <t>カイシュウ</t>
    </rPh>
    <rPh sb="7" eb="8">
      <t>ゴ</t>
    </rPh>
    <rPh sb="9" eb="11">
      <t>キョジュウ</t>
    </rPh>
    <rPh sb="13" eb="15">
      <t>バアイ</t>
    </rPh>
    <rPh sb="16" eb="17">
      <t>フク</t>
    </rPh>
    <rPh sb="22" eb="24">
      <t>ショユウ</t>
    </rPh>
    <rPh sb="25" eb="27">
      <t>ケンリ</t>
    </rPh>
    <rPh sb="28" eb="29">
      <t>ユウ</t>
    </rPh>
    <rPh sb="31" eb="33">
      <t>コダテ</t>
    </rPh>
    <rPh sb="33" eb="35">
      <t>ジュウタク</t>
    </rPh>
    <rPh sb="35" eb="36">
      <t>マタ</t>
    </rPh>
    <rPh sb="37" eb="39">
      <t>キョウドウ</t>
    </rPh>
    <rPh sb="39" eb="41">
      <t>ジュウタク</t>
    </rPh>
    <rPh sb="42" eb="44">
      <t>センユウ</t>
    </rPh>
    <rPh sb="44" eb="46">
      <t>ブブン</t>
    </rPh>
    <rPh sb="47" eb="48">
      <t>カカ</t>
    </rPh>
    <rPh sb="49" eb="51">
      <t>コウジ</t>
    </rPh>
    <phoneticPr fontId="1"/>
  </si>
  <si>
    <t>※当該住宅と同一敷地内にあり、一体的に日常生活の用に供される車庫、物置、木塀等に係るものを含む。</t>
    <phoneticPr fontId="1"/>
  </si>
  <si>
    <t>様式第６号の２（第９条、第12条関係）</t>
    <rPh sb="0" eb="2">
      <t>ヨウシキ</t>
    </rPh>
    <rPh sb="2" eb="3">
      <t>ダイ</t>
    </rPh>
    <rPh sb="4" eb="5">
      <t>ゴウ</t>
    </rPh>
    <rPh sb="8" eb="9">
      <t>ダイ</t>
    </rPh>
    <rPh sb="10" eb="11">
      <t>ジョウ</t>
    </rPh>
    <rPh sb="12" eb="13">
      <t>ダイ</t>
    </rPh>
    <rPh sb="15" eb="16">
      <t>ジョウ</t>
    </rPh>
    <rPh sb="16" eb="18">
      <t>カンケイ</t>
    </rPh>
    <phoneticPr fontId="1"/>
  </si>
  <si>
    <t>工事種別</t>
    <rPh sb="0" eb="2">
      <t>コウジ</t>
    </rPh>
    <rPh sb="2" eb="4">
      <t>シュベツ</t>
    </rPh>
    <phoneticPr fontId="1"/>
  </si>
  <si>
    <t>建築工事届の要否</t>
    <rPh sb="0" eb="2">
      <t>ケンチク</t>
    </rPh>
    <rPh sb="2" eb="4">
      <t>コウジ</t>
    </rPh>
    <rPh sb="4" eb="5">
      <t>トドケ</t>
    </rPh>
    <rPh sb="6" eb="8">
      <t>ヨウヒ</t>
    </rPh>
    <phoneticPr fontId="1"/>
  </si>
  <si>
    <t>県産材を構造材若しくは下地材として０．３m3以上使用すること又は内外装材仕上げ材若しくは木塀として１m2以上使用すること。</t>
    <rPh sb="4" eb="7">
      <t>コウゾウザイ</t>
    </rPh>
    <rPh sb="7" eb="8">
      <t>モ</t>
    </rPh>
    <rPh sb="11" eb="14">
      <t>シタジザイ</t>
    </rPh>
    <rPh sb="22" eb="24">
      <t>イジョウ</t>
    </rPh>
    <rPh sb="24" eb="26">
      <t>シヨウ</t>
    </rPh>
    <rPh sb="30" eb="31">
      <t>マタ</t>
    </rPh>
    <rPh sb="32" eb="35">
      <t>ナイガイソウ</t>
    </rPh>
    <rPh sb="35" eb="36">
      <t>ザイ</t>
    </rPh>
    <rPh sb="36" eb="38">
      <t>シア</t>
    </rPh>
    <rPh sb="39" eb="40">
      <t>ザイ</t>
    </rPh>
    <rPh sb="40" eb="41">
      <t>モ</t>
    </rPh>
    <rPh sb="44" eb="45">
      <t>キ</t>
    </rPh>
    <rPh sb="45" eb="46">
      <t>ヘイ</t>
    </rPh>
    <rPh sb="52" eb="54">
      <t>イジョウ</t>
    </rPh>
    <rPh sb="54" eb="56">
      <t>シヨウ</t>
    </rPh>
    <phoneticPr fontId="1"/>
  </si>
  <si>
    <t>見付面積の算出過程及び結果並びに使用場所がわかる立面図、展開図等の書類</t>
  </si>
  <si>
    <t>・県産材の構造材又は下地材、県産内外装材、県産木塀の補助上限額は25万円になります。</t>
    <rPh sb="1" eb="2">
      <t>ケン</t>
    </rPh>
    <rPh sb="2" eb="4">
      <t>サンザイ</t>
    </rPh>
    <rPh sb="5" eb="8">
      <t>コウゾウザイ</t>
    </rPh>
    <rPh sb="8" eb="9">
      <t>マタ</t>
    </rPh>
    <rPh sb="10" eb="13">
      <t>シタジザイ</t>
    </rPh>
    <rPh sb="14" eb="16">
      <t>ケンサン</t>
    </rPh>
    <rPh sb="16" eb="17">
      <t>ナイ</t>
    </rPh>
    <rPh sb="17" eb="20">
      <t>ガイソウザイ</t>
    </rPh>
    <rPh sb="21" eb="23">
      <t>ケンサン</t>
    </rPh>
    <rPh sb="23" eb="24">
      <t>モク</t>
    </rPh>
    <rPh sb="24" eb="25">
      <t>ベイ</t>
    </rPh>
    <rPh sb="26" eb="28">
      <t>ホジョ</t>
    </rPh>
    <rPh sb="28" eb="31">
      <t>ジョウゲンガク</t>
    </rPh>
    <rPh sb="34" eb="36">
      <t>マンエン</t>
    </rPh>
    <phoneticPr fontId="1"/>
  </si>
  <si>
    <t>②県産材の構造材又は下地材の使用材積</t>
    <rPh sb="5" eb="8">
      <t>コウゾウザイ</t>
    </rPh>
    <rPh sb="8" eb="9">
      <t>マタ</t>
    </rPh>
    <rPh sb="10" eb="13">
      <t>シタジザイ</t>
    </rPh>
    <rPh sb="16" eb="18">
      <t>ザイセキ</t>
    </rPh>
    <phoneticPr fontId="1"/>
  </si>
  <si>
    <r>
      <t>③県産内外装材、県産木塀の</t>
    </r>
    <r>
      <rPr>
        <sz val="11"/>
        <color rgb="FFFF0000"/>
        <rFont val="ＭＳ Ｐ明朝"/>
        <family val="1"/>
        <charset val="128"/>
      </rPr>
      <t>見付面積</t>
    </r>
    <rPh sb="1" eb="3">
      <t>ケンサン</t>
    </rPh>
    <rPh sb="3" eb="4">
      <t>ナイ</t>
    </rPh>
    <rPh sb="4" eb="7">
      <t>ガイソウザイ</t>
    </rPh>
    <rPh sb="8" eb="10">
      <t>ケンサン</t>
    </rPh>
    <rPh sb="10" eb="11">
      <t>モク</t>
    </rPh>
    <rPh sb="11" eb="12">
      <t>ベイ</t>
    </rPh>
    <rPh sb="13" eb="15">
      <t>ミツケ</t>
    </rPh>
    <rPh sb="15" eb="17">
      <t>メンセキ</t>
    </rPh>
    <phoneticPr fontId="1"/>
  </si>
  <si>
    <t>①建築大工技能</t>
    <rPh sb="1" eb="3">
      <t>ケンチク</t>
    </rPh>
    <rPh sb="3" eb="5">
      <t>ダイク</t>
    </rPh>
    <rPh sb="5" eb="7">
      <t>ギノウ</t>
    </rPh>
    <phoneticPr fontId="1"/>
  </si>
  <si>
    <t>建築大工技能を活用した見付面積</t>
    <rPh sb="0" eb="2">
      <t>ケンチク</t>
    </rPh>
    <rPh sb="2" eb="4">
      <t>ダイク</t>
    </rPh>
    <rPh sb="4" eb="6">
      <t>ギノウ</t>
    </rPh>
    <rPh sb="7" eb="9">
      <t>カツヨウ</t>
    </rPh>
    <rPh sb="11" eb="13">
      <t>ミツケ</t>
    </rPh>
    <rPh sb="13" eb="15">
      <t>メンセキ</t>
    </rPh>
    <phoneticPr fontId="1"/>
  </si>
  <si>
    <t>m2</t>
  </si>
  <si>
    <t>見付面積１m2あたり11,000円を支援する。（1m2未満切捨て）</t>
    <rPh sb="0" eb="2">
      <t>ミツケ</t>
    </rPh>
    <rPh sb="2" eb="4">
      <t>メンセキ</t>
    </rPh>
    <rPh sb="16" eb="17">
      <t>エン</t>
    </rPh>
    <rPh sb="18" eb="20">
      <t>シエン</t>
    </rPh>
    <rPh sb="27" eb="29">
      <t>ミマン</t>
    </rPh>
    <rPh sb="29" eb="31">
      <t>キリス</t>
    </rPh>
    <phoneticPr fontId="1"/>
  </si>
  <si>
    <t>見付面積１m2あたり19,000円を支援する。（1m2未満切捨て）</t>
    <rPh sb="0" eb="2">
      <t>ミツケ</t>
    </rPh>
    <rPh sb="2" eb="4">
      <t>メンセキ</t>
    </rPh>
    <rPh sb="16" eb="17">
      <t>エン</t>
    </rPh>
    <rPh sb="18" eb="20">
      <t>シエン</t>
    </rPh>
    <phoneticPr fontId="1"/>
  </si>
  <si>
    <r>
      <t>県産材を使用し、かつ、建築大工技能を活用して室内の見え掛かり部分（床材、壁材、天井材等）の仕上げ改修を行う部分の見付面積（柱、はり等の構造材の見付面積を除く。）と外壁の下見板張りの</t>
    </r>
    <r>
      <rPr>
        <sz val="11"/>
        <color rgb="FFFF0000"/>
        <rFont val="ＭＳ Ｐ明朝"/>
        <family val="1"/>
        <charset val="128"/>
      </rPr>
      <t>見付面積の合計が７m2以上のものに限る</t>
    </r>
    <r>
      <rPr>
        <sz val="11"/>
        <color theme="1"/>
        <rFont val="ＭＳ Ｐ明朝"/>
        <family val="1"/>
        <charset val="128"/>
      </rPr>
      <t>。</t>
    </r>
    <phoneticPr fontId="1"/>
  </si>
  <si>
    <r>
      <t>県内に本拠地を置く建具業者が製作した</t>
    </r>
    <r>
      <rPr>
        <sz val="11"/>
        <color rgb="FFFF0000"/>
        <rFont val="ＭＳ Ｐ明朝"/>
        <family val="1"/>
        <charset val="128"/>
      </rPr>
      <t>木製建具を見付面積３m2以上使用</t>
    </r>
    <r>
      <rPr>
        <sz val="11"/>
        <color theme="1"/>
        <rFont val="ＭＳ Ｐ明朝"/>
        <family val="1"/>
        <charset val="128"/>
      </rPr>
      <t>したもの</t>
    </r>
    <phoneticPr fontId="1"/>
  </si>
  <si>
    <t>②左官仕上げ</t>
    <rPh sb="1" eb="3">
      <t>サカン</t>
    </rPh>
    <rPh sb="3" eb="5">
      <t>シア</t>
    </rPh>
    <phoneticPr fontId="1"/>
  </si>
  <si>
    <t>③木製建具</t>
    <rPh sb="1" eb="3">
      <t>モクセイ</t>
    </rPh>
    <rPh sb="3" eb="5">
      <t>タテグ</t>
    </rPh>
    <phoneticPr fontId="1"/>
  </si>
  <si>
    <t>事実婚の場合は、住民票上の続柄に記載があり、かつ、生計を同一にした日から10年以内のときに限る。</t>
    <rPh sb="0" eb="3">
      <t>ジジツコン</t>
    </rPh>
    <rPh sb="4" eb="6">
      <t>バアイ</t>
    </rPh>
    <rPh sb="8" eb="11">
      <t>ジュウミンヒョウ</t>
    </rPh>
    <rPh sb="11" eb="12">
      <t>ジョウ</t>
    </rPh>
    <rPh sb="13" eb="15">
      <t>ツヅキガラ</t>
    </rPh>
    <rPh sb="16" eb="18">
      <t>キサイ</t>
    </rPh>
    <rPh sb="45" eb="46">
      <t>カギ</t>
    </rPh>
    <phoneticPr fontId="1"/>
  </si>
  <si>
    <t>建築士事務所名</t>
    <rPh sb="0" eb="3">
      <t>ケンチクシ</t>
    </rPh>
    <rPh sb="3" eb="6">
      <t>ジムショ</t>
    </rPh>
    <rPh sb="6" eb="7">
      <t>メイ</t>
    </rPh>
    <phoneticPr fontId="1"/>
  </si>
  <si>
    <t>建築士事務所の登録</t>
    <rPh sb="0" eb="3">
      <t>ケンチクシ</t>
    </rPh>
    <rPh sb="3" eb="6">
      <t>ジムショ</t>
    </rPh>
    <rPh sb="7" eb="9">
      <t>トウロク</t>
    </rPh>
    <phoneticPr fontId="1"/>
  </si>
  <si>
    <t>都道府県名</t>
    <rPh sb="0" eb="4">
      <t>トドウフケン</t>
    </rPh>
    <rPh sb="4" eb="5">
      <t>メイ</t>
    </rPh>
    <phoneticPr fontId="1"/>
  </si>
  <si>
    <t>知事</t>
    <rPh sb="0" eb="2">
      <t>チジ</t>
    </rPh>
    <phoneticPr fontId="1"/>
  </si>
  <si>
    <t>登録番号</t>
    <rPh sb="0" eb="2">
      <t>トウロク</t>
    </rPh>
    <rPh sb="2" eb="4">
      <t>バンゴウ</t>
    </rPh>
    <phoneticPr fontId="1"/>
  </si>
  <si>
    <t>※工事監理者　建築士法（昭和25年法律第202号）第２条第８項に規定する工事監理をする者をいう。</t>
    <rPh sb="1" eb="3">
      <t>コウジ</t>
    </rPh>
    <rPh sb="3" eb="6">
      <t>カンリシャ</t>
    </rPh>
    <rPh sb="7" eb="11">
      <t>ケンチクシホウ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8">
      <t>コウジ</t>
    </rPh>
    <rPh sb="38" eb="40">
      <t>カンリ</t>
    </rPh>
    <rPh sb="43" eb="44">
      <t>モノ</t>
    </rPh>
    <phoneticPr fontId="1"/>
  </si>
  <si>
    <t>建設地の小学校区</t>
    <rPh sb="0" eb="3">
      <t>ケンセツチ</t>
    </rPh>
    <rPh sb="4" eb="7">
      <t>ショウガッコウ</t>
    </rPh>
    <rPh sb="7" eb="8">
      <t>ク</t>
    </rPh>
    <phoneticPr fontId="1"/>
  </si>
  <si>
    <t>同居、近居対象の親族世帯</t>
    <rPh sb="0" eb="2">
      <t>ドウキョ</t>
    </rPh>
    <rPh sb="3" eb="5">
      <t>キンキョ</t>
    </rPh>
    <rPh sb="5" eb="7">
      <t>タイショウ</t>
    </rPh>
    <rPh sb="8" eb="10">
      <t>シンゾク</t>
    </rPh>
    <rPh sb="10" eb="12">
      <t>セタイ</t>
    </rPh>
    <phoneticPr fontId="1"/>
  </si>
  <si>
    <t>小学校区</t>
    <rPh sb="0" eb="3">
      <t>ショウガッコウ</t>
    </rPh>
    <rPh sb="3" eb="4">
      <t>ク</t>
    </rPh>
    <phoneticPr fontId="1"/>
  </si>
  <si>
    <t>※改修費の１／２（千円未満切捨て）又は補助金計算額のうちどちらか低い額が上限額になります。</t>
    <rPh sb="1" eb="4">
      <t>カイシュウヒ</t>
    </rPh>
    <rPh sb="9" eb="11">
      <t>センエン</t>
    </rPh>
    <rPh sb="11" eb="13">
      <t>ミマン</t>
    </rPh>
    <rPh sb="13" eb="15">
      <t>キリス</t>
    </rPh>
    <rPh sb="17" eb="18">
      <t>マタ</t>
    </rPh>
    <rPh sb="19" eb="22">
      <t>ホジョキン</t>
    </rPh>
    <rPh sb="22" eb="24">
      <t>ケイサン</t>
    </rPh>
    <rPh sb="24" eb="25">
      <t>ガク</t>
    </rPh>
    <rPh sb="32" eb="33">
      <t>ヒク</t>
    </rPh>
    <rPh sb="34" eb="35">
      <t>ガク</t>
    </rPh>
    <rPh sb="36" eb="39">
      <t>ジョウゲンガク</t>
    </rPh>
    <phoneticPr fontId="1"/>
  </si>
  <si>
    <r>
      <t>上記左官の</t>
    </r>
    <r>
      <rPr>
        <sz val="11"/>
        <rFont val="ＭＳ Ｐ明朝"/>
        <family val="1"/>
        <charset val="128"/>
      </rPr>
      <t>こて塗り</t>
    </r>
    <r>
      <rPr>
        <sz val="11"/>
        <color theme="1"/>
        <rFont val="ＭＳ Ｐ明朝"/>
        <family val="1"/>
        <charset val="128"/>
      </rPr>
      <t>面積</t>
    </r>
    <rPh sb="0" eb="2">
      <t>ジョウキ</t>
    </rPh>
    <rPh sb="2" eb="4">
      <t>サカン</t>
    </rPh>
    <rPh sb="7" eb="8">
      <t>ヌ</t>
    </rPh>
    <rPh sb="9" eb="11">
      <t>メンセキ</t>
    </rPh>
    <phoneticPr fontId="1"/>
  </si>
  <si>
    <t>＜実績報告時の提出書類＞県内プレカット加工証明書（様式第９号）又はその写し</t>
    <rPh sb="1" eb="3">
      <t>ジッセキ</t>
    </rPh>
    <rPh sb="3" eb="5">
      <t>ホウコク</t>
    </rPh>
    <rPh sb="5" eb="6">
      <t>ジ</t>
    </rPh>
    <rPh sb="7" eb="9">
      <t>テイシュツ</t>
    </rPh>
    <rPh sb="9" eb="11">
      <t>ショルイ</t>
    </rPh>
    <rPh sb="12" eb="14">
      <t>ケンナイ</t>
    </rPh>
    <rPh sb="19" eb="21">
      <t>カコウ</t>
    </rPh>
    <rPh sb="21" eb="24">
      <t>ショウメイショ</t>
    </rPh>
    <rPh sb="25" eb="27">
      <t>ヨウシキ</t>
    </rPh>
    <rPh sb="27" eb="28">
      <t>ダイ</t>
    </rPh>
    <rPh sb="29" eb="30">
      <t>ゴウ</t>
    </rPh>
    <rPh sb="31" eb="32">
      <t>マタ</t>
    </rPh>
    <rPh sb="35" eb="36">
      <t>ウツ</t>
    </rPh>
    <phoneticPr fontId="1"/>
  </si>
  <si>
    <t>その他、この住宅の改修にあたり関連法令に適合していること。</t>
    <rPh sb="2" eb="3">
      <t>タ</t>
    </rPh>
    <rPh sb="6" eb="8">
      <t>ジュウタク</t>
    </rPh>
    <rPh sb="9" eb="11">
      <t>カイシュウ</t>
    </rPh>
    <rPh sb="15" eb="17">
      <t>カンレン</t>
    </rPh>
    <rPh sb="17" eb="19">
      <t>ホウレイ</t>
    </rPh>
    <rPh sb="20" eb="22">
      <t>テキゴウ</t>
    </rPh>
    <phoneticPr fontId="1"/>
  </si>
  <si>
    <t>外壁の場合はモルタル塗、漆喰塗、その他のこて塗仕上げ</t>
    <phoneticPr fontId="1"/>
  </si>
  <si>
    <t>内壁の場合はモルタル塗、漆喰塗、土塗壁、じゅらく塗、</t>
    <phoneticPr fontId="1"/>
  </si>
  <si>
    <t>＜実績報告時の提出書類＞こて塗りで施工中の写真（建築主名記載の工事看板入り）</t>
    <rPh sb="14" eb="15">
      <t>ヌ</t>
    </rPh>
    <rPh sb="17" eb="20">
      <t>セコウチュウ</t>
    </rPh>
    <rPh sb="21" eb="23">
      <t>シャシン</t>
    </rPh>
    <phoneticPr fontId="1"/>
  </si>
  <si>
    <t>＜実績報告時の提出書類＞施工状況の写真（建築主名記載の工事看板入り）</t>
    <rPh sb="1" eb="3">
      <t>ジッセキ</t>
    </rPh>
    <rPh sb="3" eb="5">
      <t>ホウコク</t>
    </rPh>
    <rPh sb="5" eb="6">
      <t>ジ</t>
    </rPh>
    <rPh sb="7" eb="9">
      <t>テイシュツ</t>
    </rPh>
    <rPh sb="9" eb="11">
      <t>ショルイ</t>
    </rPh>
    <rPh sb="12" eb="14">
      <t>セコウ</t>
    </rPh>
    <rPh sb="14" eb="16">
      <t>ジョウキョウ</t>
    </rPh>
    <rPh sb="17" eb="19">
      <t>シャシン</t>
    </rPh>
    <rPh sb="20" eb="22">
      <t>ケンチク</t>
    </rPh>
    <rPh sb="22" eb="23">
      <t>ヌシ</t>
    </rPh>
    <rPh sb="23" eb="24">
      <t>メイ</t>
    </rPh>
    <rPh sb="24" eb="26">
      <t>キサイ</t>
    </rPh>
    <rPh sb="27" eb="29">
      <t>コウジ</t>
    </rPh>
    <rPh sb="29" eb="31">
      <t>カンバン</t>
    </rPh>
    <rPh sb="31" eb="32">
      <t>イ</t>
    </rPh>
    <phoneticPr fontId="1"/>
  </si>
  <si>
    <r>
      <rPr>
        <sz val="11"/>
        <color rgb="FF0066FF"/>
        <rFont val="ＭＳ Ｐ明朝"/>
        <family val="1"/>
        <charset val="128"/>
      </rPr>
      <t>青色の欄</t>
    </r>
    <r>
      <rPr>
        <sz val="11"/>
        <color theme="1"/>
        <rFont val="ＭＳ Ｐ明朝"/>
        <family val="1"/>
        <charset val="128"/>
      </rPr>
      <t>に、必要事項を記入してください。</t>
    </r>
    <r>
      <rPr>
        <sz val="11"/>
        <color rgb="FFFF0000"/>
        <rFont val="ＭＳ Ｐ明朝"/>
        <family val="1"/>
        <charset val="128"/>
      </rPr>
      <t>選択項目を消去するときはデリート又はバックスペースキー</t>
    </r>
    <r>
      <rPr>
        <sz val="11"/>
        <rFont val="ＭＳ Ｐ明朝"/>
        <family val="1"/>
        <charset val="128"/>
      </rPr>
      <t>で消去してください（黄色の欄は自動計算です。）。</t>
    </r>
    <rPh sb="0" eb="2">
      <t>アオイロ</t>
    </rPh>
    <rPh sb="3" eb="4">
      <t>ラン</t>
    </rPh>
    <rPh sb="6" eb="8">
      <t>ヒツヨウ</t>
    </rPh>
    <rPh sb="8" eb="10">
      <t>ジコウ</t>
    </rPh>
    <rPh sb="11" eb="13">
      <t>キニュウ</t>
    </rPh>
    <rPh sb="20" eb="22">
      <t>センタク</t>
    </rPh>
    <rPh sb="22" eb="24">
      <t>コウモク</t>
    </rPh>
    <rPh sb="25" eb="27">
      <t>ショウキョ</t>
    </rPh>
    <rPh sb="36" eb="37">
      <t>マタ</t>
    </rPh>
    <rPh sb="48" eb="50">
      <t>ショウキョ</t>
    </rPh>
    <rPh sb="57" eb="59">
      <t>キイロ</t>
    </rPh>
    <rPh sb="60" eb="61">
      <t>ラン</t>
    </rPh>
    <rPh sb="62" eb="64">
      <t>ジドウ</t>
    </rPh>
    <rPh sb="64" eb="66">
      <t>ケイサン</t>
    </rPh>
    <phoneticPr fontId="1"/>
  </si>
  <si>
    <t>要綱を熟読し、補助対象要件を確認した。</t>
    <phoneticPr fontId="1"/>
  </si>
  <si>
    <r>
      <t>珪藻土塗その他のこて塗仕上げで</t>
    </r>
    <r>
      <rPr>
        <sz val="11"/>
        <color rgb="FFFF0000"/>
        <rFont val="ＭＳ Ｐ明朝"/>
        <family val="1"/>
        <charset val="128"/>
      </rPr>
      <t>7m2以上施工</t>
    </r>
    <rPh sb="18" eb="20">
      <t>イジョウ</t>
    </rPh>
    <rPh sb="20" eb="22">
      <t>セコウ</t>
    </rPh>
    <phoneticPr fontId="1"/>
  </si>
  <si>
    <t>こて塗り面積１m2あたり13,000円を支援する。（1m2未満切捨て）</t>
    <rPh sb="2" eb="3">
      <t>ヌ</t>
    </rPh>
    <rPh sb="4" eb="6">
      <t>メンセキ</t>
    </rPh>
    <rPh sb="18" eb="19">
      <t>エン</t>
    </rPh>
    <rPh sb="20" eb="22">
      <t>シエン</t>
    </rPh>
    <phoneticPr fontId="1"/>
  </si>
  <si>
    <t>※延べ面積が100m2以下の場合で、工事監理者が不要なときは工事施工者氏名を選択、記載してください。</t>
    <rPh sb="1" eb="2">
      <t>ノベ</t>
    </rPh>
    <rPh sb="3" eb="5">
      <t>メンセキ</t>
    </rPh>
    <rPh sb="11" eb="13">
      <t>イカ</t>
    </rPh>
    <rPh sb="14" eb="16">
      <t>バアイ</t>
    </rPh>
    <rPh sb="18" eb="20">
      <t>コウジ</t>
    </rPh>
    <rPh sb="20" eb="23">
      <t>カンリシャ</t>
    </rPh>
    <rPh sb="24" eb="26">
      <t>フヨウ</t>
    </rPh>
    <rPh sb="30" eb="32">
      <t>コウジ</t>
    </rPh>
    <rPh sb="32" eb="35">
      <t>セコウシャ</t>
    </rPh>
    <rPh sb="35" eb="37">
      <t>シメイ</t>
    </rPh>
    <rPh sb="38" eb="40">
      <t>センタク</t>
    </rPh>
    <rPh sb="41" eb="43">
      <t>キサイ</t>
    </rPh>
    <phoneticPr fontId="1"/>
  </si>
  <si>
    <t>工事監理者氏名</t>
  </si>
  <si>
    <t>完成写真及び口座振替依頼書</t>
    <rPh sb="0" eb="2">
      <t>カンセイ</t>
    </rPh>
    <rPh sb="2" eb="4">
      <t>シャシン</t>
    </rPh>
    <rPh sb="4" eb="5">
      <t>オヨ</t>
    </rPh>
    <rPh sb="6" eb="8">
      <t>コウザ</t>
    </rPh>
    <rPh sb="8" eb="10">
      <t>フリカエ</t>
    </rPh>
    <rPh sb="10" eb="13">
      <t>イライショ</t>
    </rPh>
    <phoneticPr fontId="1"/>
  </si>
  <si>
    <t>あなたが補助金実績報告で提出する書類は次のとおりです。</t>
    <rPh sb="4" eb="7">
      <t>ホジョキン</t>
    </rPh>
    <rPh sb="7" eb="9">
      <t>ジッセキ</t>
    </rPh>
    <rPh sb="9" eb="11">
      <t>ホウコク</t>
    </rPh>
    <rPh sb="12" eb="14">
      <t>テイシュツ</t>
    </rPh>
    <rPh sb="16" eb="18">
      <t>ショルイ</t>
    </rPh>
    <rPh sb="19" eb="20">
      <t>ツギ</t>
    </rPh>
    <phoneticPr fontId="1"/>
  </si>
  <si>
    <t>＜実績報告時の提出書類＞建具の種類及び見付面積が確認できる資料、設置完了時写真（建具の種類ごとに建築主名、建具業者名及び建具の名称を記載した工事看板入り）及び当該木製建具に係る納品書の写し</t>
    <phoneticPr fontId="1"/>
  </si>
  <si>
    <t>とっとり住まいる支援事業補助金実績報告書</t>
    <rPh sb="4" eb="5">
      <t>ス</t>
    </rPh>
    <rPh sb="8" eb="12">
      <t>シエンジギョウ</t>
    </rPh>
    <rPh sb="12" eb="15">
      <t>ホジョキン</t>
    </rPh>
    <rPh sb="15" eb="17">
      <t>ジッセキ</t>
    </rPh>
    <rPh sb="17" eb="20">
      <t>ホウコクショ</t>
    </rPh>
    <phoneticPr fontId="1"/>
  </si>
  <si>
    <t>　令和　　年　　月　　日付第　　　　　　　　号による交付決定に係る事業の実績について、鳥取県補助金等交付規則第17条第１項の規定により、下記のとおり報告します。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1" eb="32">
      <t>カカ</t>
    </rPh>
    <rPh sb="33" eb="35">
      <t>ジギョウ</t>
    </rPh>
    <rPh sb="36" eb="38">
      <t>ジッセキ</t>
    </rPh>
    <rPh sb="43" eb="46">
      <t>トットリケン</t>
    </rPh>
    <rPh sb="46" eb="49">
      <t>ホジョキン</t>
    </rPh>
    <rPh sb="49" eb="50">
      <t>ナド</t>
    </rPh>
    <rPh sb="50" eb="52">
      <t>コウフ</t>
    </rPh>
    <rPh sb="52" eb="54">
      <t>キソク</t>
    </rPh>
    <rPh sb="54" eb="55">
      <t>ダイ</t>
    </rPh>
    <rPh sb="57" eb="58">
      <t>ジョウ</t>
    </rPh>
    <rPh sb="58" eb="59">
      <t>ダイ</t>
    </rPh>
    <rPh sb="60" eb="61">
      <t>コウ</t>
    </rPh>
    <rPh sb="62" eb="64">
      <t>キテイ</t>
    </rPh>
    <rPh sb="68" eb="70">
      <t>カキ</t>
    </rPh>
    <rPh sb="74" eb="76">
      <t>ホウコク</t>
    </rPh>
    <phoneticPr fontId="1"/>
  </si>
  <si>
    <t>交付決定額</t>
    <rPh sb="0" eb="2">
      <t>コウフ</t>
    </rPh>
    <rPh sb="2" eb="5">
      <t>ケッテイガク</t>
    </rPh>
    <phoneticPr fontId="1"/>
  </si>
  <si>
    <t>補助金等の名称</t>
    <rPh sb="0" eb="2">
      <t>ホジョ</t>
    </rPh>
    <rPh sb="2" eb="3">
      <t>キン</t>
    </rPh>
    <rPh sb="3" eb="4">
      <t>トウ</t>
    </rPh>
    <rPh sb="5" eb="7">
      <t>メイショウ</t>
    </rPh>
    <phoneticPr fontId="1"/>
  </si>
  <si>
    <t>交付決定</t>
    <rPh sb="0" eb="2">
      <t>コウフ</t>
    </rPh>
    <rPh sb="2" eb="4">
      <t>ケッテイ</t>
    </rPh>
    <phoneticPr fontId="1"/>
  </si>
  <si>
    <t>実　　績</t>
    <rPh sb="0" eb="1">
      <t>ジツ</t>
    </rPh>
    <rPh sb="3" eb="4">
      <t>イサオ</t>
    </rPh>
    <phoneticPr fontId="1"/>
  </si>
  <si>
    <t>差　　額</t>
    <rPh sb="0" eb="1">
      <t>サ</t>
    </rPh>
    <rPh sb="3" eb="4">
      <t>ガク</t>
    </rPh>
    <phoneticPr fontId="1"/>
  </si>
  <si>
    <t>（独）住宅金融支援機構の融資を受けている</t>
    <rPh sb="1" eb="2">
      <t>ドク</t>
    </rPh>
    <rPh sb="3" eb="5">
      <t>ジュウタク</t>
    </rPh>
    <rPh sb="5" eb="7">
      <t>キンユウ</t>
    </rPh>
    <rPh sb="7" eb="9">
      <t>シエン</t>
    </rPh>
    <rPh sb="9" eb="11">
      <t>キコウ</t>
    </rPh>
    <rPh sb="12" eb="14">
      <t>ユウシ</t>
    </rPh>
    <rPh sb="15" eb="16">
      <t>ウ</t>
    </rPh>
    <phoneticPr fontId="1"/>
  </si>
  <si>
    <t>回答選択</t>
    <rPh sb="0" eb="2">
      <t>カイトウ</t>
    </rPh>
    <rPh sb="2" eb="4">
      <t>センタク</t>
    </rPh>
    <phoneticPr fontId="1"/>
  </si>
  <si>
    <t>　令和　　年　　月　　日付第　　　　　　　　号による交付決定及び令和　年　月　日第　　　　　　号による変更承認に係る事業の実績について、鳥取県補助金等交付規則第17条第１項の規定により、下記のとおり報告します。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0" eb="31">
      <t>オヨ</t>
    </rPh>
    <rPh sb="32" eb="34">
      <t>レイワ</t>
    </rPh>
    <rPh sb="35" eb="36">
      <t>ネン</t>
    </rPh>
    <rPh sb="37" eb="38">
      <t>ガツ</t>
    </rPh>
    <rPh sb="39" eb="40">
      <t>ニチ</t>
    </rPh>
    <rPh sb="40" eb="41">
      <t>ダイ</t>
    </rPh>
    <rPh sb="47" eb="48">
      <t>ゴウ</t>
    </rPh>
    <rPh sb="51" eb="53">
      <t>ヘンコウ</t>
    </rPh>
    <rPh sb="53" eb="55">
      <t>ショウニン</t>
    </rPh>
    <rPh sb="56" eb="57">
      <t>カカ</t>
    </rPh>
    <rPh sb="58" eb="60">
      <t>ジギョウ</t>
    </rPh>
    <rPh sb="61" eb="63">
      <t>ジッセキ</t>
    </rPh>
    <rPh sb="68" eb="71">
      <t>トットリケン</t>
    </rPh>
    <rPh sb="71" eb="74">
      <t>ホジョキン</t>
    </rPh>
    <rPh sb="74" eb="75">
      <t>ナド</t>
    </rPh>
    <rPh sb="75" eb="77">
      <t>コウフ</t>
    </rPh>
    <rPh sb="77" eb="79">
      <t>キソク</t>
    </rPh>
    <rPh sb="79" eb="80">
      <t>ダイ</t>
    </rPh>
    <rPh sb="82" eb="83">
      <t>ジョウ</t>
    </rPh>
    <rPh sb="83" eb="84">
      <t>ダイ</t>
    </rPh>
    <rPh sb="85" eb="86">
      <t>コウ</t>
    </rPh>
    <rPh sb="87" eb="89">
      <t>キテイ</t>
    </rPh>
    <rPh sb="93" eb="95">
      <t>カキ</t>
    </rPh>
    <rPh sb="99" eb="101">
      <t>ホウコク</t>
    </rPh>
    <phoneticPr fontId="1"/>
  </si>
  <si>
    <t>←この欄で該当するものを選択</t>
    <rPh sb="3" eb="4">
      <t>ラン</t>
    </rPh>
    <rPh sb="5" eb="7">
      <t>ガイトウ</t>
    </rPh>
    <rPh sb="12" eb="14">
      <t>センタク</t>
    </rPh>
    <phoneticPr fontId="1"/>
  </si>
  <si>
    <t>県産材</t>
    <rPh sb="0" eb="3">
      <t>ケンサンザイ</t>
    </rPh>
    <phoneticPr fontId="1"/>
  </si>
  <si>
    <t>子育て世帯等</t>
    <rPh sb="0" eb="2">
      <t>コソダ</t>
    </rPh>
    <rPh sb="3" eb="5">
      <t>セタイ</t>
    </rPh>
    <rPh sb="5" eb="6">
      <t>ナド</t>
    </rPh>
    <phoneticPr fontId="1"/>
  </si>
  <si>
    <t>三世代同居等世帯</t>
    <rPh sb="0" eb="1">
      <t>サン</t>
    </rPh>
    <rPh sb="1" eb="3">
      <t>セダイ</t>
    </rPh>
    <rPh sb="3" eb="5">
      <t>ドウキョ</t>
    </rPh>
    <rPh sb="5" eb="6">
      <t>ナド</t>
    </rPh>
    <rPh sb="6" eb="8">
      <t>セタイ</t>
    </rPh>
    <phoneticPr fontId="1"/>
  </si>
  <si>
    <t>交付対象経費</t>
    <rPh sb="0" eb="2">
      <t>コウフ</t>
    </rPh>
    <rPh sb="2" eb="4">
      <t>タイショウ</t>
    </rPh>
    <rPh sb="4" eb="6">
      <t>ケイヒ</t>
    </rPh>
    <phoneticPr fontId="1"/>
  </si>
  <si>
    <t>実績報告額</t>
    <rPh sb="0" eb="2">
      <t>ジッセキ</t>
    </rPh>
    <rPh sb="2" eb="4">
      <t>ホウコク</t>
    </rPh>
    <rPh sb="4" eb="5">
      <t>ガク</t>
    </rPh>
    <phoneticPr fontId="1"/>
  </si>
  <si>
    <t>補助金</t>
    <rPh sb="0" eb="3">
      <t>ホジョキン</t>
    </rPh>
    <phoneticPr fontId="1"/>
  </si>
  <si>
    <t>算定基準額</t>
    <rPh sb="0" eb="2">
      <t>サンテイ</t>
    </rPh>
    <rPh sb="2" eb="5">
      <t>キジュンガク</t>
    </rPh>
    <phoneticPr fontId="1"/>
  </si>
  <si>
    <t>交付申請時の改修工事費</t>
    <rPh sb="0" eb="2">
      <t>コウフ</t>
    </rPh>
    <rPh sb="2" eb="5">
      <t>シンセイジ</t>
    </rPh>
    <rPh sb="6" eb="8">
      <t>カイシュウ</t>
    </rPh>
    <rPh sb="8" eb="11">
      <t>コウジヒ</t>
    </rPh>
    <phoneticPr fontId="1"/>
  </si>
  <si>
    <t>↑単位に注意</t>
    <rPh sb="1" eb="3">
      <t>タンイ</t>
    </rPh>
    <rPh sb="4" eb="6">
      <t>チュウイ</t>
    </rPh>
    <phoneticPr fontId="1"/>
  </si>
  <si>
    <t>実績報告時の改修工事費</t>
    <rPh sb="0" eb="2">
      <t>ジッセキ</t>
    </rPh>
    <rPh sb="2" eb="4">
      <t>ホウコク</t>
    </rPh>
    <rPh sb="4" eb="5">
      <t>ジ</t>
    </rPh>
    <rPh sb="6" eb="8">
      <t>カイシュウ</t>
    </rPh>
    <rPh sb="8" eb="11">
      <t>コウジヒ</t>
    </rPh>
    <phoneticPr fontId="1"/>
  </si>
  <si>
    <t>交付決定額と実績報告額の比較結果</t>
    <rPh sb="0" eb="2">
      <t>コウフ</t>
    </rPh>
    <rPh sb="2" eb="5">
      <t>ケッテイガク</t>
    </rPh>
    <rPh sb="6" eb="8">
      <t>ジッセキ</t>
    </rPh>
    <rPh sb="8" eb="10">
      <t>ホウコク</t>
    </rPh>
    <rPh sb="10" eb="11">
      <t>ガク</t>
    </rPh>
    <rPh sb="12" eb="14">
      <t>ヒカク</t>
    </rPh>
    <rPh sb="14" eb="16">
      <t>ケッカ</t>
    </rPh>
    <phoneticPr fontId="1"/>
  </si>
  <si>
    <r>
      <rPr>
        <sz val="11"/>
        <color rgb="FF0000FF"/>
        <rFont val="ＭＳ 明朝"/>
        <family val="1"/>
        <charset val="128"/>
      </rPr>
      <t>青の欄のみ入力</t>
    </r>
    <r>
      <rPr>
        <sz val="11"/>
        <color theme="1"/>
        <rFont val="ＭＳ 明朝"/>
        <family val="1"/>
        <charset val="128"/>
      </rPr>
      <t>、黄色の欄は自動計算</t>
    </r>
    <rPh sb="0" eb="1">
      <t>アオ</t>
    </rPh>
    <rPh sb="2" eb="3">
      <t>ラン</t>
    </rPh>
    <rPh sb="5" eb="7">
      <t>ニュウリョク</t>
    </rPh>
    <rPh sb="8" eb="10">
      <t>キイロ</t>
    </rPh>
    <rPh sb="11" eb="12">
      <t>ラン</t>
    </rPh>
    <rPh sb="13" eb="15">
      <t>ジドウ</t>
    </rPh>
    <rPh sb="15" eb="17">
      <t>ケイサン</t>
    </rPh>
    <phoneticPr fontId="1"/>
  </si>
  <si>
    <t>いいえ</t>
  </si>
  <si>
    <t>↑単位に注意　万円単位で入力してください（200万円→200で入力、90万3千円→90.3で入力）</t>
    <rPh sb="1" eb="3">
      <t>タンイ</t>
    </rPh>
    <rPh sb="4" eb="6">
      <t>チュウイ</t>
    </rPh>
    <rPh sb="7" eb="9">
      <t>マンエン</t>
    </rPh>
    <rPh sb="9" eb="11">
      <t>タンイ</t>
    </rPh>
    <rPh sb="12" eb="14">
      <t>ニュウリョク</t>
    </rPh>
    <rPh sb="24" eb="26">
      <t>マンエン</t>
    </rPh>
    <rPh sb="31" eb="33">
      <t>ニュウリョク</t>
    </rPh>
    <rPh sb="36" eb="37">
      <t>マン</t>
    </rPh>
    <rPh sb="38" eb="40">
      <t>センエン</t>
    </rPh>
    <rPh sb="46" eb="48">
      <t>ニュウリョク</t>
    </rPh>
    <phoneticPr fontId="1"/>
  </si>
  <si>
    <t>実績報告（事業報告書から自動計算）</t>
    <rPh sb="0" eb="2">
      <t>ジッセキ</t>
    </rPh>
    <rPh sb="2" eb="4">
      <t>ホウコク</t>
    </rPh>
    <rPh sb="5" eb="7">
      <t>ジギョウ</t>
    </rPh>
    <rPh sb="7" eb="10">
      <t>ホウコクショ</t>
    </rPh>
    <rPh sb="12" eb="14">
      <t>ジドウ</t>
    </rPh>
    <rPh sb="14" eb="16">
      <t>ケイサン</t>
    </rPh>
    <phoneticPr fontId="1"/>
  </si>
  <si>
    <t>交付決定通知（変更を行った場合は変更承認通知）記載の額を入力してください（０円も入力、空白不可）。</t>
    <rPh sb="0" eb="2">
      <t>コウフ</t>
    </rPh>
    <rPh sb="2" eb="4">
      <t>ケッテイ</t>
    </rPh>
    <rPh sb="4" eb="6">
      <t>ツウチ</t>
    </rPh>
    <rPh sb="7" eb="9">
      <t>ヘンコウ</t>
    </rPh>
    <rPh sb="10" eb="11">
      <t>オコナ</t>
    </rPh>
    <rPh sb="13" eb="15">
      <t>バアイ</t>
    </rPh>
    <rPh sb="16" eb="18">
      <t>ヘンコウ</t>
    </rPh>
    <rPh sb="18" eb="20">
      <t>ショウニン</t>
    </rPh>
    <rPh sb="20" eb="22">
      <t>ツウチ</t>
    </rPh>
    <rPh sb="23" eb="25">
      <t>キサイ</t>
    </rPh>
    <rPh sb="26" eb="27">
      <t>ガク</t>
    </rPh>
    <rPh sb="28" eb="30">
      <t>ニュウリョク</t>
    </rPh>
    <rPh sb="38" eb="39">
      <t>エン</t>
    </rPh>
    <rPh sb="40" eb="42">
      <t>ニュウリョク</t>
    </rPh>
    <rPh sb="43" eb="45">
      <t>クウハク</t>
    </rPh>
    <rPh sb="45" eb="47">
      <t>フカ</t>
    </rPh>
    <phoneticPr fontId="1"/>
  </si>
  <si>
    <t>変更承認を受けている場合は、以下のAA19の内容をA17にコピペしてください。</t>
    <rPh sb="0" eb="2">
      <t>ヘンコウ</t>
    </rPh>
    <rPh sb="2" eb="4">
      <t>ショウニン</t>
    </rPh>
    <rPh sb="5" eb="6">
      <t>ウ</t>
    </rPh>
    <rPh sb="10" eb="12">
      <t>バアイ</t>
    </rPh>
    <rPh sb="14" eb="16">
      <t>イカ</t>
    </rPh>
    <rPh sb="22" eb="24">
      <t>ナイヨウ</t>
    </rPh>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</si>
  <si>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</si>
  <si>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</si>
  <si>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t>・申請者の戸籍抄本又は戸籍謄本</t>
    <rPh sb="1" eb="3">
      <t>シンセイ</t>
    </rPh>
    <rPh sb="3" eb="4">
      <t>シャ</t>
    </rPh>
    <rPh sb="5" eb="7">
      <t>コセキ</t>
    </rPh>
    <rPh sb="7" eb="9">
      <t>ショウホン</t>
    </rPh>
    <rPh sb="9" eb="10">
      <t>マタ</t>
    </rPh>
    <rPh sb="11" eb="13">
      <t>コセキ</t>
    </rPh>
    <rPh sb="13" eb="15">
      <t>トウホン</t>
    </rPh>
    <phoneticPr fontId="1"/>
  </si>
  <si>
    <t>・同居又は近居する直系親族世帯全員の住民票の写し　（補助対象住宅に転居後のもの）</t>
    <rPh sb="1" eb="3">
      <t>ドウキョ</t>
    </rPh>
    <rPh sb="3" eb="4">
      <t>マタ</t>
    </rPh>
    <rPh sb="5" eb="7">
      <t>キンキョ</t>
    </rPh>
    <rPh sb="9" eb="11">
      <t>チョッケイ</t>
    </rPh>
    <rPh sb="11" eb="13">
      <t>シンゾク</t>
    </rPh>
    <rPh sb="13" eb="15">
      <t>セタイ</t>
    </rPh>
    <rPh sb="15" eb="17">
      <t>ゼンイン</t>
    </rPh>
    <rPh sb="18" eb="21">
      <t>ジュウミンヒョウ</t>
    </rPh>
    <rPh sb="22" eb="23">
      <t>ウツ</t>
    </rPh>
    <phoneticPr fontId="1"/>
  </si>
  <si>
    <t>･同居又は近居する直系親族と姓が異なる場合は、申請者の戸籍謄本等直系親族とわかる書類</t>
    <rPh sb="1" eb="3">
      <t>ドウキョ</t>
    </rPh>
    <rPh sb="3" eb="4">
      <t>マタ</t>
    </rPh>
    <rPh sb="5" eb="7">
      <t>キンキョ</t>
    </rPh>
    <rPh sb="9" eb="11">
      <t>チョッケイ</t>
    </rPh>
    <rPh sb="11" eb="13">
      <t>シンゾク</t>
    </rPh>
    <rPh sb="14" eb="15">
      <t>セイ</t>
    </rPh>
    <rPh sb="16" eb="17">
      <t>コト</t>
    </rPh>
    <rPh sb="19" eb="21">
      <t>バアイ</t>
    </rPh>
    <rPh sb="23" eb="26">
      <t>シンセイシャ</t>
    </rPh>
    <rPh sb="27" eb="29">
      <t>コセキ</t>
    </rPh>
    <rPh sb="29" eb="31">
      <t>トウホン</t>
    </rPh>
    <rPh sb="31" eb="32">
      <t>ナド</t>
    </rPh>
    <rPh sb="32" eb="34">
      <t>チョッケイ</t>
    </rPh>
    <rPh sb="34" eb="36">
      <t>シンゾク</t>
    </rPh>
    <rPh sb="40" eb="42">
      <t>ショルイ</t>
    </rPh>
    <phoneticPr fontId="1"/>
  </si>
  <si>
    <t>増改築</t>
    <rPh sb="0" eb="3">
      <t>ゾウカイチク</t>
    </rPh>
    <phoneticPr fontId="1"/>
  </si>
  <si>
    <t>車庫、物置、木塀等の工事</t>
    <rPh sb="0" eb="2">
      <t>シャコ</t>
    </rPh>
    <rPh sb="3" eb="5">
      <t>モノオキ</t>
    </rPh>
    <rPh sb="6" eb="7">
      <t>モク</t>
    </rPh>
    <rPh sb="7" eb="8">
      <t>ベイ</t>
    </rPh>
    <rPh sb="8" eb="9">
      <t>ナド</t>
    </rPh>
    <rPh sb="10" eb="12">
      <t>コウジ</t>
    </rPh>
    <phoneticPr fontId="1"/>
  </si>
  <si>
    <t>建築確認申請又は工事届提出年月日</t>
    <rPh sb="0" eb="2">
      <t>ケンチク</t>
    </rPh>
    <rPh sb="2" eb="4">
      <t>カクニン</t>
    </rPh>
    <rPh sb="4" eb="6">
      <t>シンセイ</t>
    </rPh>
    <rPh sb="6" eb="7">
      <t>マタ</t>
    </rPh>
    <rPh sb="8" eb="10">
      <t>コウジ</t>
    </rPh>
    <rPh sb="10" eb="11">
      <t>トド</t>
    </rPh>
    <rPh sb="11" eb="13">
      <t>テイシュツ</t>
    </rPh>
    <rPh sb="13" eb="16">
      <t>ネンガッピ</t>
    </rPh>
    <phoneticPr fontId="1"/>
  </si>
  <si>
    <t>（実績報告時）交付申請時からの改修部分の図面、配置図の変更がある。</t>
    <rPh sb="1" eb="3">
      <t>ジッセキ</t>
    </rPh>
    <rPh sb="3" eb="5">
      <t>ホウコク</t>
    </rPh>
    <rPh sb="5" eb="6">
      <t>ジ</t>
    </rPh>
    <rPh sb="7" eb="9">
      <t>コウフ</t>
    </rPh>
    <rPh sb="9" eb="11">
      <t>シンセイ</t>
    </rPh>
    <rPh sb="11" eb="12">
      <t>ジ</t>
    </rPh>
    <rPh sb="15" eb="17">
      <t>カイシュウ</t>
    </rPh>
    <rPh sb="17" eb="19">
      <t>ブブン</t>
    </rPh>
    <rPh sb="20" eb="22">
      <t>ズメン</t>
    </rPh>
    <rPh sb="23" eb="26">
      <t>ハイチズ</t>
    </rPh>
    <rPh sb="27" eb="29">
      <t>ヘンコウ</t>
    </rPh>
    <phoneticPr fontId="1"/>
  </si>
  <si>
    <t>とっとり健康省エネ住宅改修支援事業補助金</t>
    <rPh sb="4" eb="6">
      <t>ケンコウ</t>
    </rPh>
    <rPh sb="6" eb="7">
      <t>ショウ</t>
    </rPh>
    <rPh sb="9" eb="11">
      <t>ジュウタク</t>
    </rPh>
    <rPh sb="11" eb="13">
      <t>カイシュウ</t>
    </rPh>
    <rPh sb="13" eb="15">
      <t>シエン</t>
    </rPh>
    <rPh sb="15" eb="17">
      <t>ジギョウ</t>
    </rPh>
    <rPh sb="17" eb="20">
      <t>ホジョキン</t>
    </rPh>
    <phoneticPr fontId="1"/>
  </si>
  <si>
    <t>行挿入、セル結合、計算式削除厳禁</t>
    <rPh sb="0" eb="1">
      <t>ギョウ</t>
    </rPh>
    <rPh sb="1" eb="3">
      <t>ソウニュウ</t>
    </rPh>
    <rPh sb="6" eb="8">
      <t>ケツゴウ</t>
    </rPh>
    <rPh sb="9" eb="12">
      <t>ケイサンシキ</t>
    </rPh>
    <rPh sb="12" eb="14">
      <t>サクジョ</t>
    </rPh>
    <rPh sb="14" eb="16">
      <t>ゲンキン</t>
    </rPh>
    <phoneticPr fontId="1"/>
  </si>
  <si>
    <t>申請</t>
    <rPh sb="0" eb="2">
      <t>シンセイ</t>
    </rPh>
    <phoneticPr fontId="1"/>
  </si>
  <si>
    <t>実績</t>
    <rPh sb="0" eb="2">
      <t>ジッセキ</t>
    </rPh>
    <phoneticPr fontId="1"/>
  </si>
  <si>
    <t>取消・取下、支払済の別（自動表示）</t>
    <rPh sb="3" eb="5">
      <t>トリサ</t>
    </rPh>
    <rPh sb="6" eb="8">
      <t>シハライ</t>
    </rPh>
    <rPh sb="8" eb="9">
      <t>ズ</t>
    </rPh>
    <rPh sb="10" eb="11">
      <t>ベツ</t>
    </rPh>
    <rPh sb="12" eb="14">
      <t>ジドウ</t>
    </rPh>
    <rPh sb="14" eb="16">
      <t>ヒョウジ</t>
    </rPh>
    <phoneticPr fontId="30"/>
  </si>
  <si>
    <t>通し番号</t>
    <rPh sb="0" eb="1">
      <t>トオ</t>
    </rPh>
    <rPh sb="2" eb="4">
      <t>バンゴウ</t>
    </rPh>
    <phoneticPr fontId="20"/>
  </si>
  <si>
    <t>区分</t>
    <rPh sb="0" eb="2">
      <t>クブン</t>
    </rPh>
    <phoneticPr fontId="20"/>
  </si>
  <si>
    <t>債務負担行為</t>
    <rPh sb="0" eb="2">
      <t>サイム</t>
    </rPh>
    <rPh sb="2" eb="4">
      <t>フタン</t>
    </rPh>
    <rPh sb="4" eb="6">
      <t>コウイ</t>
    </rPh>
    <phoneticPr fontId="30"/>
  </si>
  <si>
    <t>電子申請利用
（交付申請）</t>
    <rPh sb="0" eb="4">
      <t>デンシシンセイ</t>
    </rPh>
    <rPh sb="4" eb="6">
      <t>リヨウ</t>
    </rPh>
    <rPh sb="8" eb="12">
      <t>コウフシンセイ</t>
    </rPh>
    <phoneticPr fontId="1"/>
  </si>
  <si>
    <t>電子申請利用
（実績報告）</t>
    <rPh sb="0" eb="4">
      <t>デンシシンセイ</t>
    </rPh>
    <rPh sb="4" eb="6">
      <t>リヨウ</t>
    </rPh>
    <rPh sb="8" eb="10">
      <t>ジッセキ</t>
    </rPh>
    <rPh sb="10" eb="12">
      <t>ホウコク</t>
    </rPh>
    <phoneticPr fontId="1"/>
  </si>
  <si>
    <t>交付申請日
（登録の場合は、登録申請日）</t>
    <phoneticPr fontId="1"/>
  </si>
  <si>
    <t>申請者</t>
    <rPh sb="0" eb="3">
      <t>シンセイシャ</t>
    </rPh>
    <phoneticPr fontId="20"/>
  </si>
  <si>
    <t>建設地</t>
    <rPh sb="0" eb="3">
      <t>ケンセツチ</t>
    </rPh>
    <phoneticPr fontId="20"/>
  </si>
  <si>
    <t>新築助成（予定）</t>
    <rPh sb="0" eb="2">
      <t>シンチク</t>
    </rPh>
    <rPh sb="2" eb="4">
      <t>ジョセイ</t>
    </rPh>
    <rPh sb="5" eb="7">
      <t>ヨテイ</t>
    </rPh>
    <phoneticPr fontId="20"/>
  </si>
  <si>
    <t>交付決定額
（新築）</t>
    <rPh sb="0" eb="2">
      <t>コウフ</t>
    </rPh>
    <rPh sb="2" eb="4">
      <t>ケッテイ</t>
    </rPh>
    <rPh sb="4" eb="5">
      <t>ガク</t>
    </rPh>
    <rPh sb="7" eb="9">
      <t>シンチク</t>
    </rPh>
    <phoneticPr fontId="30"/>
  </si>
  <si>
    <t>改修助成（予定）</t>
    <rPh sb="0" eb="2">
      <t>カイシュウ</t>
    </rPh>
    <rPh sb="2" eb="4">
      <t>ジョセイ</t>
    </rPh>
    <rPh sb="5" eb="7">
      <t>ヨテイ</t>
    </rPh>
    <phoneticPr fontId="30"/>
  </si>
  <si>
    <t>予定工期</t>
    <rPh sb="0" eb="2">
      <t>ヨテイ</t>
    </rPh>
    <rPh sb="2" eb="4">
      <t>コウキ</t>
    </rPh>
    <phoneticPr fontId="20"/>
  </si>
  <si>
    <t>交付（登録）決定</t>
    <rPh sb="0" eb="2">
      <t>コウフ</t>
    </rPh>
    <rPh sb="3" eb="5">
      <t>トウロク</t>
    </rPh>
    <rPh sb="6" eb="8">
      <t>ケッテイ</t>
    </rPh>
    <phoneticPr fontId="20"/>
  </si>
  <si>
    <t>業者名</t>
    <rPh sb="0" eb="2">
      <t>ギョウシャ</t>
    </rPh>
    <rPh sb="2" eb="3">
      <t>メイ</t>
    </rPh>
    <phoneticPr fontId="20"/>
  </si>
  <si>
    <t>プレカット事業者名</t>
    <rPh sb="5" eb="8">
      <t>ジギョウシャ</t>
    </rPh>
    <rPh sb="8" eb="9">
      <t>メイ</t>
    </rPh>
    <phoneticPr fontId="1"/>
  </si>
  <si>
    <t>延面積</t>
    <rPh sb="0" eb="1">
      <t>ノ</t>
    </rPh>
    <rPh sb="1" eb="3">
      <t>メンセキ</t>
    </rPh>
    <phoneticPr fontId="30"/>
  </si>
  <si>
    <t>工事費</t>
    <rPh sb="0" eb="3">
      <t>コウジヒ</t>
    </rPh>
    <phoneticPr fontId="30"/>
  </si>
  <si>
    <t>建築確認</t>
    <rPh sb="0" eb="2">
      <t>ケンチク</t>
    </rPh>
    <rPh sb="2" eb="4">
      <t>カクニン</t>
    </rPh>
    <phoneticPr fontId="30"/>
  </si>
  <si>
    <t>変更承認</t>
    <rPh sb="0" eb="2">
      <t>ヘンコウ</t>
    </rPh>
    <rPh sb="2" eb="4">
      <t>ショウニン</t>
    </rPh>
    <phoneticPr fontId="30"/>
  </si>
  <si>
    <t>フラット35子育て支援型利用</t>
    <rPh sb="6" eb="8">
      <t>コソダ</t>
    </rPh>
    <rPh sb="9" eb="12">
      <t>シエンガタ</t>
    </rPh>
    <rPh sb="12" eb="14">
      <t>リヨウ</t>
    </rPh>
    <phoneticPr fontId="30"/>
  </si>
  <si>
    <t>補助金併用</t>
    <rPh sb="0" eb="3">
      <t>ホジョキン</t>
    </rPh>
    <rPh sb="3" eb="5">
      <t>ヘイヨウ</t>
    </rPh>
    <phoneticPr fontId="30"/>
  </si>
  <si>
    <t>省エネルギー性能</t>
    <rPh sb="0" eb="1">
      <t>ショウ</t>
    </rPh>
    <rPh sb="6" eb="8">
      <t>セイノウ</t>
    </rPh>
    <phoneticPr fontId="1"/>
  </si>
  <si>
    <t>新築助成（実績）</t>
    <rPh sb="0" eb="2">
      <t>シンチク</t>
    </rPh>
    <rPh sb="2" eb="4">
      <t>ジョセイ</t>
    </rPh>
    <rPh sb="5" eb="7">
      <t>ジッセキ</t>
    </rPh>
    <phoneticPr fontId="20"/>
  </si>
  <si>
    <t>改修助成（実績）</t>
    <rPh sb="0" eb="2">
      <t>カイシュウ</t>
    </rPh>
    <rPh sb="2" eb="4">
      <t>ジョセイ</t>
    </rPh>
    <rPh sb="5" eb="7">
      <t>ジッセキ</t>
    </rPh>
    <phoneticPr fontId="30"/>
  </si>
  <si>
    <t>額の確定</t>
    <rPh sb="0" eb="1">
      <t>ガク</t>
    </rPh>
    <rPh sb="2" eb="4">
      <t>カクテイ</t>
    </rPh>
    <phoneticPr fontId="30"/>
  </si>
  <si>
    <t>氏名</t>
    <rPh sb="0" eb="2">
      <t>シメイ</t>
    </rPh>
    <phoneticPr fontId="20"/>
  </si>
  <si>
    <t>郵便番号</t>
    <rPh sb="0" eb="4">
      <t>ユウビンバンゴウ</t>
    </rPh>
    <phoneticPr fontId="30"/>
  </si>
  <si>
    <t>住所</t>
    <rPh sb="0" eb="2">
      <t>ジュウショ</t>
    </rPh>
    <phoneticPr fontId="30"/>
  </si>
  <si>
    <t>電話</t>
    <rPh sb="0" eb="2">
      <t>デンワ</t>
    </rPh>
    <phoneticPr fontId="20"/>
  </si>
  <si>
    <t>県産材定額</t>
    <rPh sb="0" eb="1">
      <t>ケン</t>
    </rPh>
    <rPh sb="1" eb="3">
      <t>サンザイ</t>
    </rPh>
    <rPh sb="3" eb="5">
      <t>テイガク</t>
    </rPh>
    <phoneticPr fontId="1"/>
  </si>
  <si>
    <t>県産規格材活用</t>
    <rPh sb="0" eb="2">
      <t>ケンサン</t>
    </rPh>
    <rPh sb="2" eb="4">
      <t>キカク</t>
    </rPh>
    <rPh sb="4" eb="5">
      <t>ザイ</t>
    </rPh>
    <rPh sb="5" eb="7">
      <t>カツヨウ</t>
    </rPh>
    <phoneticPr fontId="20"/>
  </si>
  <si>
    <t>機械等級区分構造材</t>
    <rPh sb="0" eb="2">
      <t>キカイ</t>
    </rPh>
    <rPh sb="2" eb="4">
      <t>トウキュウ</t>
    </rPh>
    <rPh sb="4" eb="6">
      <t>クブン</t>
    </rPh>
    <rPh sb="6" eb="9">
      <t>コウゾウザイ</t>
    </rPh>
    <phoneticPr fontId="20"/>
  </si>
  <si>
    <t>県産ＣＬＴ材</t>
    <rPh sb="0" eb="2">
      <t>ケンサン</t>
    </rPh>
    <rPh sb="5" eb="6">
      <t>ザイ</t>
    </rPh>
    <phoneticPr fontId="20"/>
  </si>
  <si>
    <t>県産内外装材</t>
    <rPh sb="0" eb="2">
      <t>ケンサン</t>
    </rPh>
    <rPh sb="2" eb="5">
      <t>ナイガイソウ</t>
    </rPh>
    <rPh sb="5" eb="6">
      <t>ザイ</t>
    </rPh>
    <phoneticPr fontId="20"/>
  </si>
  <si>
    <t>子育て世帯等</t>
    <rPh sb="0" eb="2">
      <t>コソダ</t>
    </rPh>
    <rPh sb="3" eb="5">
      <t>セタイ</t>
    </rPh>
    <rPh sb="5" eb="6">
      <t>トウ</t>
    </rPh>
    <phoneticPr fontId="30"/>
  </si>
  <si>
    <t>三世代同居等</t>
    <rPh sb="0" eb="1">
      <t>サン</t>
    </rPh>
    <rPh sb="1" eb="3">
      <t>セダイ</t>
    </rPh>
    <rPh sb="3" eb="5">
      <t>ドウキョ</t>
    </rPh>
    <rPh sb="5" eb="6">
      <t>トウ</t>
    </rPh>
    <phoneticPr fontId="30"/>
  </si>
  <si>
    <t>伝統技能活用（４ポイント以上該当）</t>
    <rPh sb="0" eb="2">
      <t>デントウ</t>
    </rPh>
    <rPh sb="2" eb="4">
      <t>ギノウ</t>
    </rPh>
    <rPh sb="4" eb="6">
      <t>カツヨウ</t>
    </rPh>
    <rPh sb="12" eb="14">
      <t>イジョウ</t>
    </rPh>
    <rPh sb="14" eb="16">
      <t>ガイトウ</t>
    </rPh>
    <phoneticPr fontId="20"/>
  </si>
  <si>
    <t>県産材</t>
    <rPh sb="0" eb="3">
      <t>ケンサンザイ</t>
    </rPh>
    <phoneticPr fontId="30"/>
  </si>
  <si>
    <t>伝統</t>
    <rPh sb="0" eb="2">
      <t>デントウ</t>
    </rPh>
    <phoneticPr fontId="1"/>
  </si>
  <si>
    <t>交付決定額
（改修）</t>
    <rPh sb="0" eb="2">
      <t>コウフ</t>
    </rPh>
    <rPh sb="2" eb="4">
      <t>ケッテイ</t>
    </rPh>
    <rPh sb="4" eb="5">
      <t>ガク</t>
    </rPh>
    <rPh sb="7" eb="9">
      <t>カイシュウ</t>
    </rPh>
    <phoneticPr fontId="30"/>
  </si>
  <si>
    <t>県産規格材</t>
    <rPh sb="0" eb="2">
      <t>ケンサン</t>
    </rPh>
    <rPh sb="2" eb="4">
      <t>キカク</t>
    </rPh>
    <rPh sb="4" eb="5">
      <t>ザイ</t>
    </rPh>
    <phoneticPr fontId="20"/>
  </si>
  <si>
    <t>確定額
(千円)</t>
    <rPh sb="0" eb="2">
      <t>カクテイ</t>
    </rPh>
    <rPh sb="2" eb="3">
      <t>ガク</t>
    </rPh>
    <rPh sb="3" eb="4">
      <t>キンガク</t>
    </rPh>
    <rPh sb="5" eb="7">
      <t>センエン</t>
    </rPh>
    <phoneticPr fontId="30"/>
  </si>
  <si>
    <t>実績減</t>
    <rPh sb="0" eb="2">
      <t>ジッセキ</t>
    </rPh>
    <rPh sb="2" eb="3">
      <t>ゲン</t>
    </rPh>
    <phoneticPr fontId="1"/>
  </si>
  <si>
    <t>交付確定額
（改修）</t>
    <rPh sb="0" eb="2">
      <t>コウフ</t>
    </rPh>
    <rPh sb="2" eb="4">
      <t>カクテイ</t>
    </rPh>
    <rPh sb="4" eb="5">
      <t>ガク</t>
    </rPh>
    <rPh sb="7" eb="9">
      <t>カイシュウ</t>
    </rPh>
    <phoneticPr fontId="30"/>
  </si>
  <si>
    <t>自動表示</t>
    <rPh sb="0" eb="2">
      <t>ジドウ</t>
    </rPh>
    <rPh sb="2" eb="4">
      <t>ヒョウジ</t>
    </rPh>
    <phoneticPr fontId="1"/>
  </si>
  <si>
    <t>自動表示</t>
    <rPh sb="0" eb="2">
      <t>ジドウ</t>
    </rPh>
    <rPh sb="2" eb="4">
      <t>ヒョウジ</t>
    </rPh>
    <phoneticPr fontId="20"/>
  </si>
  <si>
    <t>支払済取下取消判定</t>
    <rPh sb="0" eb="2">
      <t>シハライ</t>
    </rPh>
    <rPh sb="2" eb="3">
      <t>ズ</t>
    </rPh>
    <rPh sb="3" eb="4">
      <t>ト</t>
    </rPh>
    <rPh sb="4" eb="5">
      <t>サ</t>
    </rPh>
    <rPh sb="5" eb="6">
      <t>ト</t>
    </rPh>
    <rPh sb="6" eb="7">
      <t>ケ</t>
    </rPh>
    <rPh sb="7" eb="9">
      <t>ハンテイ</t>
    </rPh>
    <phoneticPr fontId="1"/>
  </si>
  <si>
    <t>建売住宅の申請判定</t>
    <rPh sb="0" eb="2">
      <t>タテウリ</t>
    </rPh>
    <rPh sb="2" eb="4">
      <t>ジュウタク</t>
    </rPh>
    <rPh sb="5" eb="7">
      <t>シンセイ</t>
    </rPh>
    <rPh sb="7" eb="9">
      <t>ハンテイ</t>
    </rPh>
    <phoneticPr fontId="1"/>
  </si>
  <si>
    <t>選択式</t>
    <rPh sb="0" eb="2">
      <t>センタク</t>
    </rPh>
    <rPh sb="2" eb="3">
      <t>シキ</t>
    </rPh>
    <phoneticPr fontId="1"/>
  </si>
  <si>
    <r>
      <t>市町村名</t>
    </r>
    <r>
      <rPr>
        <sz val="10"/>
        <color rgb="FFFF0000"/>
        <rFont val="ＭＳ Ｐゴシック"/>
        <family val="3"/>
        <charset val="128"/>
        <scheme val="minor"/>
      </rPr>
      <t>（選択式）</t>
    </r>
    <rPh sb="0" eb="4">
      <t>シチョウソンメイ</t>
    </rPh>
    <rPh sb="5" eb="7">
      <t>センタク</t>
    </rPh>
    <rPh sb="7" eb="8">
      <t>シキ</t>
    </rPh>
    <phoneticPr fontId="30"/>
  </si>
  <si>
    <t>大字名、丁目、地番等</t>
    <rPh sb="4" eb="6">
      <t>チョウメ</t>
    </rPh>
    <rPh sb="7" eb="9">
      <t>チバン</t>
    </rPh>
    <rPh sb="9" eb="10">
      <t>トウ</t>
    </rPh>
    <phoneticPr fontId="30"/>
  </si>
  <si>
    <r>
      <t xml:space="preserve">実木材
使用量
</t>
    </r>
    <r>
      <rPr>
        <sz val="10"/>
        <color indexed="10"/>
        <rFont val="ＭＳ Ｐゴシック"/>
        <family val="3"/>
        <charset val="128"/>
      </rPr>
      <t>(m3)</t>
    </r>
    <rPh sb="0" eb="1">
      <t>ジツ</t>
    </rPh>
    <rPh sb="1" eb="3">
      <t>モクザイ</t>
    </rPh>
    <rPh sb="4" eb="7">
      <t>シヨウリョウ</t>
    </rPh>
    <phoneticPr fontId="30"/>
  </si>
  <si>
    <r>
      <rPr>
        <b/>
        <sz val="10"/>
        <color indexed="10"/>
        <rFont val="ＭＳ Ｐゴシック"/>
        <family val="3"/>
        <charset val="128"/>
      </rPr>
      <t>実</t>
    </r>
    <r>
      <rPr>
        <sz val="10"/>
        <color indexed="10"/>
        <rFont val="ＭＳ Ｐゴシック"/>
        <family val="3"/>
        <charset val="128"/>
      </rPr>
      <t xml:space="preserve">
使用量
(m3)</t>
    </r>
    <rPh sb="0" eb="1">
      <t>ジツ</t>
    </rPh>
    <rPh sb="2" eb="5">
      <t>シヨウリョウ</t>
    </rPh>
    <phoneticPr fontId="30"/>
  </si>
  <si>
    <t>補助金額
(千円)</t>
    <rPh sb="0" eb="3">
      <t>ホジョキン</t>
    </rPh>
    <rPh sb="3" eb="4">
      <t>ガク</t>
    </rPh>
    <rPh sb="6" eb="8">
      <t>センエン</t>
    </rPh>
    <phoneticPr fontId="30"/>
  </si>
  <si>
    <t xml:space="preserve">有
</t>
    <rPh sb="0" eb="1">
      <t>ア</t>
    </rPh>
    <phoneticPr fontId="30"/>
  </si>
  <si>
    <t>CLT使用量
(m3)</t>
    <rPh sb="3" eb="6">
      <t>シヨウリョウ</t>
    </rPh>
    <phoneticPr fontId="30"/>
  </si>
  <si>
    <t>算出値
(千円)</t>
    <rPh sb="0" eb="2">
      <t>サンシュツ</t>
    </rPh>
    <rPh sb="2" eb="3">
      <t>チ</t>
    </rPh>
    <rPh sb="5" eb="7">
      <t>センエン</t>
    </rPh>
    <phoneticPr fontId="30"/>
  </si>
  <si>
    <t>補助金額</t>
    <rPh sb="0" eb="3">
      <t>ホジョキン</t>
    </rPh>
    <rPh sb="3" eb="4">
      <t>ガク</t>
    </rPh>
    <phoneticPr fontId="1"/>
  </si>
  <si>
    <t>内外装材使用量
(m3)</t>
    <rPh sb="0" eb="3">
      <t>ナイガイソウ</t>
    </rPh>
    <rPh sb="3" eb="4">
      <t>ザイ</t>
    </rPh>
    <rPh sb="4" eb="7">
      <t>シヨウリョウ</t>
    </rPh>
    <phoneticPr fontId="30"/>
  </si>
  <si>
    <t>18歳以下</t>
    <rPh sb="2" eb="3">
      <t>サイ</t>
    </rPh>
    <rPh sb="3" eb="5">
      <t>イカ</t>
    </rPh>
    <phoneticPr fontId="30"/>
  </si>
  <si>
    <t>18歳以下なしかつ婚姻10年</t>
    <rPh sb="2" eb="3">
      <t>サイ</t>
    </rPh>
    <rPh sb="3" eb="5">
      <t>イカ</t>
    </rPh>
    <rPh sb="9" eb="11">
      <t>コンイン</t>
    </rPh>
    <rPh sb="13" eb="14">
      <t>ネン</t>
    </rPh>
    <phoneticPr fontId="30"/>
  </si>
  <si>
    <t xml:space="preserve">有
</t>
    <rPh sb="0" eb="1">
      <t>ア</t>
    </rPh>
    <phoneticPr fontId="30"/>
  </si>
  <si>
    <t>近居（同居除く）</t>
    <rPh sb="0" eb="2">
      <t>キンキョ</t>
    </rPh>
    <rPh sb="3" eb="5">
      <t>ドウキョ</t>
    </rPh>
    <rPh sb="5" eb="6">
      <t>ノゾ</t>
    </rPh>
    <phoneticPr fontId="30"/>
  </si>
  <si>
    <t>同居</t>
    <rPh sb="0" eb="2">
      <t>ドウキョ</t>
    </rPh>
    <phoneticPr fontId="30"/>
  </si>
  <si>
    <t>手刻み</t>
    <rPh sb="0" eb="1">
      <t>テ</t>
    </rPh>
    <rPh sb="1" eb="2">
      <t>キザ</t>
    </rPh>
    <phoneticPr fontId="30"/>
  </si>
  <si>
    <t>下見板張り</t>
    <rPh sb="0" eb="2">
      <t>シタミ</t>
    </rPh>
    <rPh sb="2" eb="3">
      <t>イタ</t>
    </rPh>
    <rPh sb="3" eb="4">
      <t>バ</t>
    </rPh>
    <phoneticPr fontId="30"/>
  </si>
  <si>
    <t>左官仕上げ</t>
    <rPh sb="0" eb="2">
      <t>サカン</t>
    </rPh>
    <rPh sb="2" eb="4">
      <t>シア</t>
    </rPh>
    <phoneticPr fontId="30"/>
  </si>
  <si>
    <t>国産瓦</t>
    <rPh sb="0" eb="2">
      <t>コクサン</t>
    </rPh>
    <rPh sb="2" eb="3">
      <t>ガワラ</t>
    </rPh>
    <phoneticPr fontId="30"/>
  </si>
  <si>
    <t>木製建具</t>
    <rPh sb="0" eb="2">
      <t>モクセイ</t>
    </rPh>
    <rPh sb="2" eb="4">
      <t>タテグ</t>
    </rPh>
    <phoneticPr fontId="30"/>
  </si>
  <si>
    <t>畳</t>
    <rPh sb="0" eb="1">
      <t>タタミ</t>
    </rPh>
    <phoneticPr fontId="30"/>
  </si>
  <si>
    <t>構造材現し</t>
    <rPh sb="0" eb="2">
      <t>コウゾウ</t>
    </rPh>
    <rPh sb="2" eb="3">
      <t>ザイ</t>
    </rPh>
    <rPh sb="3" eb="4">
      <t>アラワ</t>
    </rPh>
    <phoneticPr fontId="30"/>
  </si>
  <si>
    <t>ポイント数</t>
    <rPh sb="4" eb="5">
      <t>スウ</t>
    </rPh>
    <phoneticPr fontId="30"/>
  </si>
  <si>
    <r>
      <t>瓦の種類</t>
    </r>
    <r>
      <rPr>
        <sz val="10"/>
        <color rgb="FFFF0000"/>
        <rFont val="ＭＳ Ｐゴシック"/>
        <family val="3"/>
        <charset val="128"/>
        <scheme val="minor"/>
      </rPr>
      <t>（選択式）</t>
    </r>
    <rPh sb="0" eb="1">
      <t>カワラ</t>
    </rPh>
    <rPh sb="2" eb="4">
      <t>シュルイ</t>
    </rPh>
    <rPh sb="5" eb="8">
      <t>センタクシキ</t>
    </rPh>
    <phoneticPr fontId="1"/>
  </si>
  <si>
    <r>
      <t>左官材料の種類</t>
    </r>
    <r>
      <rPr>
        <sz val="10"/>
        <color rgb="FFFF0000"/>
        <rFont val="ＭＳ Ｐゴシック"/>
        <family val="3"/>
        <charset val="128"/>
        <scheme val="minor"/>
      </rPr>
      <t>（選択式）</t>
    </r>
    <rPh sb="0" eb="2">
      <t>サカン</t>
    </rPh>
    <rPh sb="2" eb="4">
      <t>ザイリョウ</t>
    </rPh>
    <rPh sb="5" eb="7">
      <t>シュルイ</t>
    </rPh>
    <rPh sb="8" eb="11">
      <t>センタクシキ</t>
    </rPh>
    <phoneticPr fontId="1"/>
  </si>
  <si>
    <t>実木材
使用量</t>
  </si>
  <si>
    <t>構造材使用量m3</t>
    <rPh sb="0" eb="3">
      <t>コウゾウザイ</t>
    </rPh>
    <rPh sb="3" eb="5">
      <t>シヨウ</t>
    </rPh>
    <rPh sb="5" eb="6">
      <t>リョウ</t>
    </rPh>
    <phoneticPr fontId="30"/>
  </si>
  <si>
    <t>内外装使用面積m2</t>
    <rPh sb="0" eb="3">
      <t>ナイガイソウ</t>
    </rPh>
    <rPh sb="3" eb="5">
      <t>シヨウ</t>
    </rPh>
    <rPh sb="5" eb="7">
      <t>メンセキ</t>
    </rPh>
    <phoneticPr fontId="30"/>
  </si>
  <si>
    <t>補助金額
（千円）</t>
    <rPh sb="0" eb="2">
      <t>ホジョ</t>
    </rPh>
    <rPh sb="2" eb="4">
      <t>キンガク</t>
    </rPh>
    <rPh sb="6" eb="8">
      <t>センエン</t>
    </rPh>
    <phoneticPr fontId="30"/>
  </si>
  <si>
    <r>
      <t>18歳以下</t>
    </r>
    <r>
      <rPr>
        <sz val="10"/>
        <color rgb="FFFF0000"/>
        <rFont val="ＭＳ Ｐゴシック"/>
        <family val="3"/>
        <charset val="128"/>
        <scheme val="minor"/>
      </rPr>
      <t>（選択式）</t>
    </r>
    <rPh sb="2" eb="3">
      <t>サイ</t>
    </rPh>
    <rPh sb="3" eb="5">
      <t>イカ</t>
    </rPh>
    <phoneticPr fontId="30"/>
  </si>
  <si>
    <r>
      <t>18歳以下なしかつ婚姻10年</t>
    </r>
    <r>
      <rPr>
        <sz val="8"/>
        <color rgb="FFFF0000"/>
        <rFont val="ＭＳ Ｐゴシック"/>
        <family val="3"/>
        <charset val="128"/>
        <scheme val="minor"/>
      </rPr>
      <t>（選択式）</t>
    </r>
    <rPh sb="2" eb="3">
      <t>サイ</t>
    </rPh>
    <rPh sb="3" eb="5">
      <t>イカ</t>
    </rPh>
    <rPh sb="9" eb="11">
      <t>コンイン</t>
    </rPh>
    <rPh sb="13" eb="14">
      <t>ネン</t>
    </rPh>
    <phoneticPr fontId="30"/>
  </si>
  <si>
    <r>
      <t>近居（子育て世帯）</t>
    </r>
    <r>
      <rPr>
        <sz val="10"/>
        <color rgb="FFFF0000"/>
        <rFont val="ＭＳ Ｐゴシック"/>
        <family val="3"/>
        <charset val="128"/>
        <scheme val="minor"/>
      </rPr>
      <t>（選択式）</t>
    </r>
    <rPh sb="0" eb="2">
      <t>キンキョ</t>
    </rPh>
    <phoneticPr fontId="30"/>
  </si>
  <si>
    <r>
      <t>同居（子育て世帯）</t>
    </r>
    <r>
      <rPr>
        <sz val="10"/>
        <color rgb="FFFF0000"/>
        <rFont val="ＭＳ Ｐゴシック"/>
        <family val="3"/>
        <charset val="128"/>
        <scheme val="minor"/>
      </rPr>
      <t>（選択式）</t>
    </r>
    <rPh sb="0" eb="2">
      <t>ドウキョ</t>
    </rPh>
    <rPh sb="3" eb="5">
      <t>コソダ</t>
    </rPh>
    <rPh sb="6" eb="8">
      <t>セタイ</t>
    </rPh>
    <phoneticPr fontId="30"/>
  </si>
  <si>
    <r>
      <t>同居（親世帯）</t>
    </r>
    <r>
      <rPr>
        <sz val="10"/>
        <color rgb="FFFF0000"/>
        <rFont val="ＭＳ Ｐゴシック"/>
        <family val="3"/>
        <charset val="128"/>
        <scheme val="minor"/>
      </rPr>
      <t>（選択式）</t>
    </r>
    <rPh sb="0" eb="2">
      <t>ドウキョ</t>
    </rPh>
    <rPh sb="3" eb="4">
      <t>オヤ</t>
    </rPh>
    <rPh sb="4" eb="6">
      <t>セタイ</t>
    </rPh>
    <phoneticPr fontId="30"/>
  </si>
  <si>
    <t>大工
面積</t>
    <rPh sb="0" eb="2">
      <t>ダイク</t>
    </rPh>
    <rPh sb="3" eb="5">
      <t>メンセキ</t>
    </rPh>
    <phoneticPr fontId="30"/>
  </si>
  <si>
    <t>左官
面積</t>
    <rPh sb="0" eb="2">
      <t>サカン</t>
    </rPh>
    <rPh sb="3" eb="5">
      <t>メンセキ</t>
    </rPh>
    <phoneticPr fontId="30"/>
  </si>
  <si>
    <t>建具
面積</t>
    <rPh sb="0" eb="2">
      <t>タテグ</t>
    </rPh>
    <rPh sb="3" eb="5">
      <t>メンセキ</t>
    </rPh>
    <phoneticPr fontId="30"/>
  </si>
  <si>
    <t>補助金額計
（千円）</t>
    <rPh sb="0" eb="2">
      <t>ホジョ</t>
    </rPh>
    <rPh sb="2" eb="4">
      <t>キンガク</t>
    </rPh>
    <rPh sb="4" eb="5">
      <t>ケイ</t>
    </rPh>
    <rPh sb="7" eb="9">
      <t>センエン</t>
    </rPh>
    <phoneticPr fontId="30"/>
  </si>
  <si>
    <t>(千円）</t>
    <rPh sb="1" eb="3">
      <t>センエン</t>
    </rPh>
    <phoneticPr fontId="20"/>
  </si>
  <si>
    <t>着工</t>
    <rPh sb="0" eb="2">
      <t>チャッコウ</t>
    </rPh>
    <phoneticPr fontId="20"/>
  </si>
  <si>
    <t>完成</t>
    <rPh sb="0" eb="2">
      <t>カンセイ</t>
    </rPh>
    <phoneticPr fontId="20"/>
  </si>
  <si>
    <t>日付</t>
    <rPh sb="0" eb="2">
      <t>ヒヅケ</t>
    </rPh>
    <phoneticPr fontId="20"/>
  </si>
  <si>
    <t>金額</t>
    <rPh sb="0" eb="2">
      <t>キンガク</t>
    </rPh>
    <phoneticPr fontId="20"/>
  </si>
  <si>
    <t>社名等</t>
    <rPh sb="0" eb="2">
      <t>シャメイ</t>
    </rPh>
    <rPh sb="2" eb="3">
      <t>トウ</t>
    </rPh>
    <phoneticPr fontId="30"/>
  </si>
  <si>
    <t>所在地</t>
    <rPh sb="0" eb="3">
      <t>ショザイチ</t>
    </rPh>
    <phoneticPr fontId="30"/>
  </si>
  <si>
    <r>
      <t>事業者名称</t>
    </r>
    <r>
      <rPr>
        <sz val="10"/>
        <color rgb="FFFF0000"/>
        <rFont val="ＭＳ Ｐゴシック"/>
        <family val="3"/>
        <charset val="128"/>
        <scheme val="minor"/>
      </rPr>
      <t>（選択式）</t>
    </r>
    <rPh sb="0" eb="3">
      <t>ジギョウシャ</t>
    </rPh>
    <rPh sb="3" eb="5">
      <t>メイショウ</t>
    </rPh>
    <phoneticPr fontId="1"/>
  </si>
  <si>
    <t>（m2）</t>
  </si>
  <si>
    <t>（万円）</t>
    <rPh sb="1" eb="2">
      <t>マン</t>
    </rPh>
    <rPh sb="2" eb="3">
      <t>エン</t>
    </rPh>
    <phoneticPr fontId="30"/>
  </si>
  <si>
    <r>
      <t xml:space="preserve">要・不要
</t>
    </r>
    <r>
      <rPr>
        <sz val="10"/>
        <color rgb="FFFF0000"/>
        <rFont val="ＭＳ Ｐゴシック"/>
        <family val="3"/>
        <charset val="128"/>
        <scheme val="minor"/>
      </rPr>
      <t>（選択式）</t>
    </r>
    <rPh sb="0" eb="1">
      <t>ヨウ</t>
    </rPh>
    <rPh sb="2" eb="4">
      <t>フヨウ</t>
    </rPh>
    <phoneticPr fontId="30"/>
  </si>
  <si>
    <t>承認日</t>
    <rPh sb="0" eb="2">
      <t>ショウニン</t>
    </rPh>
    <phoneticPr fontId="30"/>
  </si>
  <si>
    <t>変更内容</t>
    <rPh sb="0" eb="2">
      <t>ヘンコウ</t>
    </rPh>
    <rPh sb="2" eb="4">
      <t>ナイヨウ</t>
    </rPh>
    <phoneticPr fontId="1"/>
  </si>
  <si>
    <r>
      <t>申請区分</t>
    </r>
    <r>
      <rPr>
        <sz val="10"/>
        <color rgb="FFFF0000"/>
        <rFont val="ＭＳ Ｐゴシック"/>
        <family val="3"/>
        <charset val="128"/>
        <scheme val="minor"/>
      </rPr>
      <t>（選択式）</t>
    </r>
    <phoneticPr fontId="1"/>
  </si>
  <si>
    <t>申請受付日</t>
    <phoneticPr fontId="1"/>
  </si>
  <si>
    <t>証明書発行日</t>
    <phoneticPr fontId="1"/>
  </si>
  <si>
    <t>証明書文書番号</t>
    <phoneticPr fontId="1"/>
  </si>
  <si>
    <t>住まいる交付決定通知の文書番号</t>
    <phoneticPr fontId="1"/>
  </si>
  <si>
    <t>補助金名</t>
    <phoneticPr fontId="1"/>
  </si>
  <si>
    <t>交付主体</t>
    <phoneticPr fontId="1"/>
  </si>
  <si>
    <r>
      <t>外皮平均熱貫流率(U</t>
    </r>
    <r>
      <rPr>
        <vertAlign val="subscript"/>
        <sz val="10"/>
        <rFont val="ＭＳ Ｐゴシック"/>
        <family val="3"/>
        <charset val="128"/>
        <scheme val="minor"/>
      </rPr>
      <t>A</t>
    </r>
    <r>
      <rPr>
        <sz val="10"/>
        <rFont val="ＭＳ Ｐゴシック"/>
        <family val="3"/>
        <charset val="128"/>
        <scheme val="minor"/>
      </rPr>
      <t>値)</t>
    </r>
    <rPh sb="0" eb="4">
      <t>ガイヒヘイキン</t>
    </rPh>
    <rPh sb="4" eb="8">
      <t>ネツカンリュウリツ</t>
    </rPh>
    <phoneticPr fontId="1"/>
  </si>
  <si>
    <r>
      <t>冷房期の平均日射熱取得率(η</t>
    </r>
    <r>
      <rPr>
        <vertAlign val="subscript"/>
        <sz val="10"/>
        <rFont val="ＭＳ Ｐゴシック"/>
        <family val="3"/>
        <charset val="128"/>
        <scheme val="minor"/>
      </rPr>
      <t>AC</t>
    </r>
    <r>
      <rPr>
        <sz val="10"/>
        <rFont val="ＭＳ Ｐゴシック"/>
        <family val="3"/>
        <charset val="128"/>
        <scheme val="minor"/>
      </rPr>
      <t>値)</t>
    </r>
    <phoneticPr fontId="1"/>
  </si>
  <si>
    <t>一次エネルギー消費量(BEI)</t>
    <phoneticPr fontId="1"/>
  </si>
  <si>
    <t>県産材を最も多く供給した製材所名</t>
    <rPh sb="0" eb="3">
      <t>ケンサンザイ</t>
    </rPh>
    <rPh sb="4" eb="5">
      <t>モット</t>
    </rPh>
    <rPh sb="6" eb="7">
      <t>オオ</t>
    </rPh>
    <rPh sb="8" eb="10">
      <t>キョウキュウ</t>
    </rPh>
    <rPh sb="12" eb="15">
      <t>セイザイショ</t>
    </rPh>
    <rPh sb="15" eb="16">
      <t>メイ</t>
    </rPh>
    <phoneticPr fontId="1"/>
  </si>
  <si>
    <t>実績補助金額
(千円)</t>
    <rPh sb="0" eb="2">
      <t>ジッセキ</t>
    </rPh>
    <rPh sb="2" eb="5">
      <t>ホジョキン</t>
    </rPh>
    <rPh sb="5" eb="6">
      <t>ガク</t>
    </rPh>
    <rPh sb="8" eb="10">
      <t>センエン</t>
    </rPh>
    <phoneticPr fontId="30"/>
  </si>
  <si>
    <t>確定額(交決と実績の小さい方）</t>
    <rPh sb="0" eb="2">
      <t>カクテイ</t>
    </rPh>
    <rPh sb="2" eb="3">
      <t>ガク</t>
    </rPh>
    <rPh sb="4" eb="5">
      <t>コウ</t>
    </rPh>
    <rPh sb="5" eb="6">
      <t>ケツ</t>
    </rPh>
    <rPh sb="7" eb="9">
      <t>ジッセキ</t>
    </rPh>
    <rPh sb="10" eb="11">
      <t>チイ</t>
    </rPh>
    <rPh sb="13" eb="14">
      <t>ホウ</t>
    </rPh>
    <phoneticPr fontId="1"/>
  </si>
  <si>
    <t>県産規格材を最も多く供給した製材所名</t>
    <rPh sb="0" eb="1">
      <t>アガタ</t>
    </rPh>
    <rPh sb="1" eb="2">
      <t>サン</t>
    </rPh>
    <rPh sb="2" eb="4">
      <t>キカク</t>
    </rPh>
    <rPh sb="4" eb="5">
      <t>ザイ</t>
    </rPh>
    <rPh sb="6" eb="7">
      <t>モット</t>
    </rPh>
    <rPh sb="8" eb="9">
      <t>オオ</t>
    </rPh>
    <rPh sb="10" eb="12">
      <t>キョウキュウ</t>
    </rPh>
    <rPh sb="14" eb="17">
      <t>セイザイショ</t>
    </rPh>
    <rPh sb="17" eb="18">
      <t>メイ</t>
    </rPh>
    <phoneticPr fontId="1"/>
  </si>
  <si>
    <t>内外装材を最も多く供給した製材所名</t>
    <rPh sb="0" eb="1">
      <t>ナイ</t>
    </rPh>
    <rPh sb="1" eb="4">
      <t>ガイソウザイ</t>
    </rPh>
    <rPh sb="5" eb="6">
      <t>モット</t>
    </rPh>
    <rPh sb="7" eb="8">
      <t>オオ</t>
    </rPh>
    <rPh sb="9" eb="11">
      <t>キョウキュウ</t>
    </rPh>
    <rPh sb="13" eb="16">
      <t>セイザイショ</t>
    </rPh>
    <rPh sb="16" eb="17">
      <t>メイ</t>
    </rPh>
    <phoneticPr fontId="1"/>
  </si>
  <si>
    <t>木製建具事業者名</t>
    <rPh sb="0" eb="2">
      <t>モクセイ</t>
    </rPh>
    <rPh sb="2" eb="4">
      <t>タテグ</t>
    </rPh>
    <rPh sb="4" eb="7">
      <t>ジギョウシャ</t>
    </rPh>
    <rPh sb="7" eb="8">
      <t>メイ</t>
    </rPh>
    <phoneticPr fontId="1"/>
  </si>
  <si>
    <t>畳事業者名</t>
    <rPh sb="0" eb="1">
      <t>タタミ</t>
    </rPh>
    <rPh sb="1" eb="4">
      <t>ジギョウシャ</t>
    </rPh>
    <rPh sb="4" eb="5">
      <t>メイ</t>
    </rPh>
    <phoneticPr fontId="1"/>
  </si>
  <si>
    <t>構造材を最も多く供給した製材所名</t>
    <rPh sb="0" eb="3">
      <t>コウゾウザイ</t>
    </rPh>
    <rPh sb="4" eb="5">
      <t>モット</t>
    </rPh>
    <rPh sb="6" eb="7">
      <t>オオ</t>
    </rPh>
    <rPh sb="8" eb="10">
      <t>キョウキュウ</t>
    </rPh>
    <rPh sb="12" eb="15">
      <t>セイザイショ</t>
    </rPh>
    <rPh sb="15" eb="16">
      <t>メイ</t>
    </rPh>
    <phoneticPr fontId="1"/>
  </si>
  <si>
    <t>18歳未満</t>
    <rPh sb="2" eb="3">
      <t>サイ</t>
    </rPh>
    <rPh sb="3" eb="5">
      <t>ミマン</t>
    </rPh>
    <phoneticPr fontId="30"/>
  </si>
  <si>
    <t>婚姻後10年以内</t>
    <rPh sb="0" eb="3">
      <t>コンインゴ</t>
    </rPh>
    <rPh sb="5" eb="6">
      <t>ネン</t>
    </rPh>
    <rPh sb="6" eb="8">
      <t>イナイ</t>
    </rPh>
    <phoneticPr fontId="30"/>
  </si>
  <si>
    <t>有
有なら1を選択</t>
    <rPh sb="0" eb="1">
      <t>ア</t>
    </rPh>
    <rPh sb="3" eb="4">
      <t>ア</t>
    </rPh>
    <rPh sb="8" eb="10">
      <t>センタク</t>
    </rPh>
    <phoneticPr fontId="30"/>
  </si>
  <si>
    <t>近居（子育て世帯）</t>
    <rPh sb="0" eb="2">
      <t>キンキョ</t>
    </rPh>
    <phoneticPr fontId="30"/>
  </si>
  <si>
    <t>同居（子育て世帯）</t>
    <rPh sb="0" eb="2">
      <t>ドウキョ</t>
    </rPh>
    <rPh sb="3" eb="5">
      <t>コソダ</t>
    </rPh>
    <rPh sb="6" eb="8">
      <t>セタイ</t>
    </rPh>
    <phoneticPr fontId="30"/>
  </si>
  <si>
    <t>同居（親世帯）</t>
    <rPh sb="0" eb="2">
      <t>ドウキョ</t>
    </rPh>
    <rPh sb="3" eb="4">
      <t>オヤ</t>
    </rPh>
    <rPh sb="4" eb="6">
      <t>セタイ</t>
    </rPh>
    <phoneticPr fontId="30"/>
  </si>
  <si>
    <t>(区分）
実績・取消・取下</t>
    <rPh sb="1" eb="3">
      <t>クブン</t>
    </rPh>
    <rPh sb="5" eb="7">
      <t>ジッセキ</t>
    </rPh>
    <rPh sb="8" eb="10">
      <t>トリケシ</t>
    </rPh>
    <rPh sb="11" eb="13">
      <t>トリサ</t>
    </rPh>
    <phoneticPr fontId="30"/>
  </si>
  <si>
    <r>
      <t xml:space="preserve">実績報告日
</t>
    </r>
    <r>
      <rPr>
        <sz val="10"/>
        <color indexed="12"/>
        <rFont val="ＭＳ Ｐゴシック"/>
        <family val="3"/>
        <charset val="128"/>
      </rPr>
      <t>又は取下日等</t>
    </r>
    <rPh sb="0" eb="2">
      <t>ジッセキ</t>
    </rPh>
    <rPh sb="2" eb="4">
      <t>ホウコク</t>
    </rPh>
    <rPh sb="4" eb="5">
      <t>ビ</t>
    </rPh>
    <rPh sb="6" eb="7">
      <t>マタ</t>
    </rPh>
    <rPh sb="8" eb="10">
      <t>トリサ</t>
    </rPh>
    <rPh sb="10" eb="11">
      <t>ヒ</t>
    </rPh>
    <rPh sb="11" eb="12">
      <t>トウ</t>
    </rPh>
    <phoneticPr fontId="30"/>
  </si>
  <si>
    <t>額の
確定日</t>
    <rPh sb="0" eb="1">
      <t>ガク</t>
    </rPh>
    <rPh sb="3" eb="5">
      <t>カクテイ</t>
    </rPh>
    <rPh sb="5" eb="6">
      <t>ビ</t>
    </rPh>
    <phoneticPr fontId="20"/>
  </si>
  <si>
    <t>支払日</t>
    <rPh sb="0" eb="3">
      <t>シハライビ</t>
    </rPh>
    <phoneticPr fontId="30"/>
  </si>
  <si>
    <t>交付決定額</t>
    <rPh sb="0" eb="2">
      <t>コウフ</t>
    </rPh>
    <rPh sb="2" eb="4">
      <t>ケッテイ</t>
    </rPh>
    <rPh sb="4" eb="5">
      <t>ガク</t>
    </rPh>
    <phoneticPr fontId="30"/>
  </si>
  <si>
    <t>確定・支払金額
（千円）</t>
    <rPh sb="0" eb="2">
      <t>カクテイ</t>
    </rPh>
    <rPh sb="3" eb="5">
      <t>シハライ</t>
    </rPh>
    <rPh sb="5" eb="7">
      <t>キンガク</t>
    </rPh>
    <rPh sb="9" eb="11">
      <t>センエン</t>
    </rPh>
    <phoneticPr fontId="20"/>
  </si>
  <si>
    <t>実績減
（千円）</t>
    <rPh sb="0" eb="2">
      <t>ジッセキ</t>
    </rPh>
    <rPh sb="2" eb="3">
      <t>ゲン</t>
    </rPh>
    <rPh sb="5" eb="7">
      <t>センエン</t>
    </rPh>
    <phoneticPr fontId="20"/>
  </si>
  <si>
    <t>新築</t>
  </si>
  <si>
    <t>月</t>
    <rPh sb="0" eb="1">
      <t>ガツ</t>
    </rPh>
    <phoneticPr fontId="1"/>
  </si>
  <si>
    <t/>
  </si>
  <si>
    <t>入力行</t>
    <rPh sb="0" eb="2">
      <t>ニュウリョク</t>
    </rPh>
    <rPh sb="2" eb="3">
      <t>ギョウ</t>
    </rPh>
    <phoneticPr fontId="1"/>
  </si>
  <si>
    <t>↑都道府県欄に全住所を一括掲載（R5の台帳からセル結合</t>
    <rPh sb="1" eb="5">
      <t>トドウフケン</t>
    </rPh>
    <rPh sb="5" eb="6">
      <t>ラン</t>
    </rPh>
    <rPh sb="7" eb="8">
      <t>ゼン</t>
    </rPh>
    <rPh sb="8" eb="10">
      <t>ジュウショ</t>
    </rPh>
    <rPh sb="11" eb="13">
      <t>イッカツ</t>
    </rPh>
    <rPh sb="13" eb="15">
      <t>ケイサイ</t>
    </rPh>
    <rPh sb="19" eb="21">
      <t>ダイチョウ</t>
    </rPh>
    <rPh sb="25" eb="27">
      <t>ケツゴウ</t>
    </rPh>
    <phoneticPr fontId="1"/>
  </si>
  <si>
    <t>合計</t>
    <rPh sb="0" eb="2">
      <t>ゴウケイ</t>
    </rPh>
    <phoneticPr fontId="1"/>
  </si>
  <si>
    <t>令和</t>
    <rPh sb="0" eb="2">
      <t>レイワ</t>
    </rPh>
    <phoneticPr fontId="1"/>
  </si>
  <si>
    <t>補助金の名称</t>
    <rPh sb="0" eb="3">
      <t>ホジョキン</t>
    </rPh>
    <rPh sb="4" eb="6">
      <t>メイショウ</t>
    </rPh>
    <phoneticPr fontId="1"/>
  </si>
  <si>
    <t>　私は、とっとり住まいる支援事業補助金交付要綱を熟読し、実績報告内容について上記のとおり確認しました。</t>
    <rPh sb="1" eb="2">
      <t>ワタシ</t>
    </rPh>
    <rPh sb="8" eb="9">
      <t>ス</t>
    </rPh>
    <rPh sb="12" eb="16">
      <t>シエンジギョウ</t>
    </rPh>
    <rPh sb="16" eb="19">
      <t>ホジョキン</t>
    </rPh>
    <rPh sb="19" eb="21">
      <t>コウフ</t>
    </rPh>
    <rPh sb="21" eb="23">
      <t>ヨウコウ</t>
    </rPh>
    <rPh sb="24" eb="26">
      <t>ジュクドク</t>
    </rPh>
    <rPh sb="28" eb="30">
      <t>ジッセキ</t>
    </rPh>
    <rPh sb="30" eb="32">
      <t>ホウコク</t>
    </rPh>
    <rPh sb="32" eb="34">
      <t>ナイヨウ</t>
    </rPh>
    <rPh sb="38" eb="39">
      <t>ウエ</t>
    </rPh>
    <phoneticPr fontId="1"/>
  </si>
  <si>
    <t>〇</t>
  </si>
  <si>
    <t>＜実績報告時の提出書類＞鳥取県産材活用協議会が発行する県産材の産地証明書の写し</t>
    <rPh sb="1" eb="3">
      <t>ジッセキ</t>
    </rPh>
    <rPh sb="3" eb="5">
      <t>ホウコク</t>
    </rPh>
    <rPh sb="5" eb="6">
      <t>ジ</t>
    </rPh>
    <rPh sb="7" eb="9">
      <t>テイシュツ</t>
    </rPh>
    <rPh sb="9" eb="11">
      <t>ショルイ</t>
    </rPh>
    <rPh sb="27" eb="28">
      <t>ケン</t>
    </rPh>
    <rPh sb="28" eb="30">
      <t>サンザイ</t>
    </rPh>
    <rPh sb="31" eb="33">
      <t>サンチ</t>
    </rPh>
    <rPh sb="33" eb="36">
      <t>ショウメイショ</t>
    </rPh>
    <rPh sb="37" eb="38">
      <t>ウツ</t>
    </rPh>
    <phoneticPr fontId="1"/>
  </si>
  <si>
    <t>鳥取県産材活用協議会が発行する県産材の産地証明書の写し</t>
    <rPh sb="15" eb="18">
      <t>ケンサンザイ</t>
    </rPh>
    <rPh sb="19" eb="21">
      <t>サンチ</t>
    </rPh>
    <rPh sb="21" eb="24">
      <t>ショウメイショ</t>
    </rPh>
    <rPh sb="25" eb="26">
      <t>ウツ</t>
    </rPh>
    <phoneticPr fontId="1"/>
  </si>
  <si>
    <r>
      <t>・県産材の構造材又は下地材を0.3m3以上使用する場合、１m3につき２万円が交付されます</t>
    </r>
    <r>
      <rPr>
        <sz val="9"/>
        <color rgb="FFFF0000"/>
        <rFont val="ＭＳ Ｐ明朝"/>
        <family val="1"/>
        <charset val="128"/>
      </rPr>
      <t>(0.1m3未満は切捨て）</t>
    </r>
    <r>
      <rPr>
        <sz val="9"/>
        <color theme="1"/>
        <rFont val="ＭＳ Ｐ明朝"/>
        <family val="1"/>
        <charset val="128"/>
      </rPr>
      <t>。</t>
    </r>
    <rPh sb="1" eb="3">
      <t>ケンサン</t>
    </rPh>
    <rPh sb="3" eb="4">
      <t>ザイ</t>
    </rPh>
    <rPh sb="5" eb="8">
      <t>コウゾウザイ</t>
    </rPh>
    <rPh sb="8" eb="9">
      <t>マタ</t>
    </rPh>
    <rPh sb="10" eb="13">
      <t>シタジザイ</t>
    </rPh>
    <rPh sb="19" eb="21">
      <t>イジョウ</t>
    </rPh>
    <rPh sb="21" eb="23">
      <t>シヨウ</t>
    </rPh>
    <rPh sb="25" eb="27">
      <t>バアイ</t>
    </rPh>
    <rPh sb="35" eb="37">
      <t>マンエン</t>
    </rPh>
    <rPh sb="38" eb="40">
      <t>コウフ</t>
    </rPh>
    <rPh sb="50" eb="52">
      <t>ミマン</t>
    </rPh>
    <rPh sb="53" eb="55">
      <t>キリス</t>
    </rPh>
    <phoneticPr fontId="1"/>
  </si>
  <si>
    <r>
      <t>・県産内外装材、県産木塀を１m2以上使用する場合、</t>
    </r>
    <r>
      <rPr>
        <sz val="9"/>
        <color rgb="FFFF0000"/>
        <rFont val="ＭＳ Ｐ明朝"/>
        <family val="1"/>
        <charset val="128"/>
      </rPr>
      <t>見付面積</t>
    </r>
    <r>
      <rPr>
        <sz val="9"/>
        <color theme="1"/>
        <rFont val="ＭＳ Ｐ明朝"/>
        <family val="1"/>
        <charset val="128"/>
      </rPr>
      <t>１m2につき２千円が交付されます</t>
    </r>
    <r>
      <rPr>
        <sz val="9"/>
        <color rgb="FFFF0000"/>
        <rFont val="ＭＳ Ｐ明朝"/>
        <family val="1"/>
        <charset val="128"/>
      </rPr>
      <t>(1m2未満は切捨て）</t>
    </r>
    <r>
      <rPr>
        <sz val="9"/>
        <color theme="1"/>
        <rFont val="ＭＳ Ｐ明朝"/>
        <family val="1"/>
        <charset val="128"/>
      </rPr>
      <t>。</t>
    </r>
    <rPh sb="1" eb="3">
      <t>ケンサン</t>
    </rPh>
    <rPh sb="3" eb="4">
      <t>ナイ</t>
    </rPh>
    <rPh sb="4" eb="7">
      <t>ガイソウザイ</t>
    </rPh>
    <rPh sb="8" eb="10">
      <t>ケンサン</t>
    </rPh>
    <rPh sb="10" eb="11">
      <t>モク</t>
    </rPh>
    <rPh sb="11" eb="12">
      <t>ベイ</t>
    </rPh>
    <rPh sb="16" eb="18">
      <t>イジョウ</t>
    </rPh>
    <rPh sb="18" eb="20">
      <t>シヨウ</t>
    </rPh>
    <rPh sb="22" eb="24">
      <t>バアイ</t>
    </rPh>
    <rPh sb="25" eb="27">
      <t>ミツケ</t>
    </rPh>
    <rPh sb="27" eb="29">
      <t>メンセキ</t>
    </rPh>
    <rPh sb="36" eb="38">
      <t>センエン</t>
    </rPh>
    <rPh sb="39" eb="41">
      <t>コウフ</t>
    </rPh>
    <phoneticPr fontId="1"/>
  </si>
  <si>
    <t>（別途提出する鳥取県産材活用協議会が発行する県産材の産地証明書で証明できる場合を除く。）</t>
    <rPh sb="1" eb="3">
      <t>ベット</t>
    </rPh>
    <rPh sb="3" eb="5">
      <t>テイシュツ</t>
    </rPh>
    <rPh sb="22" eb="25">
      <t>ケンサンザイ</t>
    </rPh>
    <rPh sb="26" eb="28">
      <t>サンチ</t>
    </rPh>
    <rPh sb="28" eb="31">
      <t>ショウメイショ</t>
    </rPh>
    <rPh sb="32" eb="34">
      <t>ショウメイ</t>
    </rPh>
    <rPh sb="37" eb="39">
      <t>バアイ</t>
    </rPh>
    <rPh sb="40" eb="41">
      <t>ノゾ</t>
    </rPh>
    <phoneticPr fontId="1"/>
  </si>
  <si>
    <t>国の子育て世帯等支援補助金利用者である</t>
    <rPh sb="0" eb="1">
      <t>クニ</t>
    </rPh>
    <rPh sb="2" eb="4">
      <t>コソダ</t>
    </rPh>
    <rPh sb="5" eb="8">
      <t>セタイトウ</t>
    </rPh>
    <rPh sb="8" eb="10">
      <t>シエン</t>
    </rPh>
    <rPh sb="10" eb="13">
      <t>ホジョキン</t>
    </rPh>
    <rPh sb="13" eb="16">
      <t>リヨウシャ</t>
    </rPh>
    <phoneticPr fontId="1"/>
  </si>
  <si>
    <t>過去に本事業の助成を受けていない住宅又は当該補助金を受けた住宅で助成（額の確定日）から10年以上が経過していること。</t>
    <rPh sb="0" eb="2">
      <t>カコ</t>
    </rPh>
    <rPh sb="3" eb="4">
      <t>ホン</t>
    </rPh>
    <rPh sb="4" eb="6">
      <t>ジギョウ</t>
    </rPh>
    <rPh sb="7" eb="9">
      <t>ジョセイ</t>
    </rPh>
    <rPh sb="10" eb="11">
      <t>ウ</t>
    </rPh>
    <rPh sb="16" eb="18">
      <t>ジュウタク</t>
    </rPh>
    <rPh sb="18" eb="19">
      <t>マタ</t>
    </rPh>
    <rPh sb="20" eb="22">
      <t>トウガイ</t>
    </rPh>
    <rPh sb="22" eb="25">
      <t>ホジョキン</t>
    </rPh>
    <rPh sb="26" eb="27">
      <t>ウ</t>
    </rPh>
    <rPh sb="29" eb="31">
      <t>ジュウタク</t>
    </rPh>
    <rPh sb="32" eb="34">
      <t>ジョセイ</t>
    </rPh>
    <rPh sb="35" eb="36">
      <t>ガク</t>
    </rPh>
    <rPh sb="37" eb="40">
      <t>カクテイビ</t>
    </rPh>
    <rPh sb="45" eb="46">
      <t>ネン</t>
    </rPh>
    <rPh sb="46" eb="48">
      <t>イジョウ</t>
    </rPh>
    <rPh sb="49" eb="51">
      <t>ケイカ</t>
    </rPh>
    <phoneticPr fontId="1"/>
  </si>
  <si>
    <t>地域建築技能活用</t>
    <rPh sb="0" eb="4">
      <t>チイキケンチク</t>
    </rPh>
    <rPh sb="4" eb="6">
      <t>ギノウ</t>
    </rPh>
    <rPh sb="6" eb="8">
      <t>カツヨウ</t>
    </rPh>
    <phoneticPr fontId="1"/>
  </si>
  <si>
    <t>令和４年度とっとり住まいる支援事業台帳</t>
    <rPh sb="0" eb="2">
      <t>レイワ</t>
    </rPh>
    <rPh sb="17" eb="19">
      <t>ダイチョウ</t>
    </rPh>
    <phoneticPr fontId="1"/>
  </si>
  <si>
    <t>ヤング係数確認構造材</t>
    <rPh sb="3" eb="5">
      <t>ケイスウ</t>
    </rPh>
    <rPh sb="5" eb="7">
      <t>カクニン</t>
    </rPh>
    <rPh sb="7" eb="10">
      <t>コウゾウザイ</t>
    </rPh>
    <phoneticPr fontId="20"/>
  </si>
  <si>
    <t>地域建築技能活用（４ポイント以上該当）</t>
    <rPh sb="0" eb="2">
      <t>チイキ</t>
    </rPh>
    <rPh sb="2" eb="4">
      <t>ケンチク</t>
    </rPh>
    <rPh sb="4" eb="6">
      <t>ギノウ</t>
    </rPh>
    <rPh sb="6" eb="8">
      <t>カツヨウ</t>
    </rPh>
    <rPh sb="14" eb="16">
      <t>イジョウ</t>
    </rPh>
    <rPh sb="16" eb="18">
      <t>ガイトウ</t>
    </rPh>
    <phoneticPr fontId="20"/>
  </si>
  <si>
    <t>地域建築技能活用</t>
    <rPh sb="0" eb="6">
      <t>チイキケンチクギノウ</t>
    </rPh>
    <rPh sb="6" eb="8">
      <t>カツヨウ</t>
    </rPh>
    <phoneticPr fontId="1"/>
  </si>
  <si>
    <t>横架材
使用量
(m3)</t>
    <rPh sb="0" eb="3">
      <t>オウカザイ</t>
    </rPh>
    <rPh sb="4" eb="7">
      <t>シヨウリョウ</t>
    </rPh>
    <phoneticPr fontId="30"/>
  </si>
  <si>
    <r>
      <rPr>
        <sz val="10"/>
        <color indexed="10"/>
        <rFont val="ＭＳ Ｐゴシック"/>
        <family val="3"/>
        <charset val="128"/>
      </rPr>
      <t>横架材以外
使用量
(m3)</t>
    </r>
    <r>
      <rPr>
        <sz val="11"/>
        <color theme="1"/>
        <rFont val="ＭＳ Ｐゴシック"/>
        <family val="2"/>
        <charset val="128"/>
        <scheme val="minor"/>
      </rPr>
      <t/>
    </r>
    <rPh sb="0" eb="5">
      <t>オウカザイイガイ</t>
    </rPh>
    <rPh sb="6" eb="9">
      <t>シヨウリョウ</t>
    </rPh>
    <phoneticPr fontId="30"/>
  </si>
  <si>
    <t>機械等級区分構造材を最も多く供給した製材所名</t>
    <rPh sb="0" eb="4">
      <t>キカイトウキュウ</t>
    </rPh>
    <rPh sb="4" eb="6">
      <t>クブン</t>
    </rPh>
    <rPh sb="6" eb="9">
      <t>コウゾウザイ</t>
    </rPh>
    <phoneticPr fontId="1"/>
  </si>
  <si>
    <t>→DA列から範囲選択でコピぺ（行全体をコピペしないこと！）</t>
    <rPh sb="3" eb="4">
      <t>レツ</t>
    </rPh>
    <rPh sb="6" eb="10">
      <t>ハンイセンタク</t>
    </rPh>
    <rPh sb="15" eb="16">
      <t>ギョウ</t>
    </rPh>
    <rPh sb="16" eb="18">
      <t>ゼンタイ</t>
    </rPh>
    <phoneticPr fontId="1"/>
  </si>
  <si>
    <t>様式第６号の３</t>
    <rPh sb="0" eb="2">
      <t>ヨウシキ</t>
    </rPh>
    <rPh sb="2" eb="3">
      <t>ダイ</t>
    </rPh>
    <rPh sb="4" eb="5">
      <t>ゴウ</t>
    </rPh>
    <phoneticPr fontId="1"/>
  </si>
  <si>
    <t>申請区分</t>
    <rPh sb="0" eb="2">
      <t>シンセイ</t>
    </rPh>
    <rPh sb="2" eb="4">
      <t>クブン</t>
    </rPh>
    <phoneticPr fontId="1"/>
  </si>
  <si>
    <t>交付申請時</t>
    <rPh sb="0" eb="5">
      <t>コウフシンセイジ</t>
    </rPh>
    <phoneticPr fontId="1"/>
  </si>
  <si>
    <t>Re NE-ST</t>
    <phoneticPr fontId="1"/>
  </si>
  <si>
    <t>改修区分</t>
    <rPh sb="0" eb="2">
      <t>カイシュウ</t>
    </rPh>
    <rPh sb="2" eb="4">
      <t>クブン</t>
    </rPh>
    <phoneticPr fontId="1"/>
  </si>
  <si>
    <t>申請者氏名</t>
    <rPh sb="0" eb="3">
      <t>シンセイシャ</t>
    </rPh>
    <rPh sb="3" eb="5">
      <t>シメイ</t>
    </rPh>
    <phoneticPr fontId="1"/>
  </si>
  <si>
    <t>実績報告時</t>
    <rPh sb="0" eb="5">
      <t>ジッセキホウコクジ</t>
    </rPh>
    <phoneticPr fontId="1"/>
  </si>
  <si>
    <t>ゾーン改修</t>
    <rPh sb="3" eb="5">
      <t>カイシュウ</t>
    </rPh>
    <phoneticPr fontId="1"/>
  </si>
  <si>
    <t>国省エネ基準改修</t>
    <rPh sb="0" eb="2">
      <t>クニショウ</t>
    </rPh>
    <rPh sb="4" eb="8">
      <t>キジュンカイシュウ</t>
    </rPh>
    <phoneticPr fontId="1"/>
  </si>
  <si>
    <t>＜補助対象経費の算出＞</t>
    <rPh sb="1" eb="5">
      <t>ホジョタイショウ</t>
    </rPh>
    <rPh sb="5" eb="7">
      <t>ケイヒ</t>
    </rPh>
    <rPh sb="8" eb="10">
      <t>サンシュツ</t>
    </rPh>
    <phoneticPr fontId="1"/>
  </si>
  <si>
    <t>①断熱材</t>
    <rPh sb="1" eb="4">
      <t>ダンネツザイ</t>
    </rPh>
    <phoneticPr fontId="1"/>
  </si>
  <si>
    <t>部位</t>
    <rPh sb="0" eb="2">
      <t>ブイ</t>
    </rPh>
    <phoneticPr fontId="1"/>
  </si>
  <si>
    <t>断熱材区分</t>
    <rPh sb="0" eb="3">
      <t>ダンネツザイ</t>
    </rPh>
    <rPh sb="3" eb="5">
      <t>クブン</t>
    </rPh>
    <phoneticPr fontId="1"/>
  </si>
  <si>
    <t>熱伝導率(W/m･K)</t>
    <rPh sb="0" eb="4">
      <t>ネツデンドウリツ</t>
    </rPh>
    <phoneticPr fontId="1"/>
  </si>
  <si>
    <t>厚さ（mm)</t>
    <rPh sb="0" eb="1">
      <t>アツ</t>
    </rPh>
    <phoneticPr fontId="1"/>
  </si>
  <si>
    <t>熱抵抗(㎡･K/W)</t>
    <rPh sb="0" eb="3">
      <t>ネツテイコウ</t>
    </rPh>
    <phoneticPr fontId="1"/>
  </si>
  <si>
    <t>施工面積(㎡)</t>
    <rPh sb="0" eb="4">
      <t>セコウメンセキ</t>
    </rPh>
    <phoneticPr fontId="1"/>
  </si>
  <si>
    <t>×</t>
    <phoneticPr fontId="1"/>
  </si>
  <si>
    <t>補助基準単価</t>
    <rPh sb="0" eb="4">
      <t>ホジョキジュン</t>
    </rPh>
    <rPh sb="4" eb="6">
      <t>タンカ</t>
    </rPh>
    <phoneticPr fontId="1"/>
  </si>
  <si>
    <t>補助対象経費</t>
    <rPh sb="0" eb="4">
      <t>ホジョタイショウ</t>
    </rPh>
    <rPh sb="4" eb="6">
      <t>ケイヒ</t>
    </rPh>
    <phoneticPr fontId="1"/>
  </si>
  <si>
    <t>天井</t>
    <rPh sb="0" eb="2">
      <t>テンジョウ</t>
    </rPh>
    <phoneticPr fontId="1"/>
  </si>
  <si>
    <t>1.0～2.0</t>
    <phoneticPr fontId="1"/>
  </si>
  <si>
    <t>2.0～3.0</t>
    <phoneticPr fontId="1"/>
  </si>
  <si>
    <t>3.0～4.0</t>
    <phoneticPr fontId="1"/>
  </si>
  <si>
    <t>4.0～5.0</t>
    <phoneticPr fontId="1"/>
  </si>
  <si>
    <t>5.0～</t>
    <phoneticPr fontId="1"/>
  </si>
  <si>
    <t>ボード系断熱材</t>
    <rPh sb="3" eb="4">
      <t>ケイ</t>
    </rPh>
    <rPh sb="4" eb="7">
      <t>ダンネツザイ</t>
    </rPh>
    <phoneticPr fontId="1"/>
  </si>
  <si>
    <t>繊維系断熱材</t>
    <rPh sb="0" eb="3">
      <t>センイケイ</t>
    </rPh>
    <rPh sb="3" eb="6">
      <t>ダンネツザイ</t>
    </rPh>
    <phoneticPr fontId="1"/>
  </si>
  <si>
    <t>外壁</t>
    <rPh sb="0" eb="2">
      <t>ガイヘキ</t>
    </rPh>
    <phoneticPr fontId="1"/>
  </si>
  <si>
    <t>吹付断熱材</t>
    <rPh sb="0" eb="2">
      <t>フキツケ</t>
    </rPh>
    <rPh sb="2" eb="5">
      <t>ダンネツザイ</t>
    </rPh>
    <phoneticPr fontId="1"/>
  </si>
  <si>
    <t>床</t>
    <rPh sb="0" eb="1">
      <t>ユカ</t>
    </rPh>
    <phoneticPr fontId="1"/>
  </si>
  <si>
    <t>②窓</t>
    <rPh sb="1" eb="2">
      <t>マド</t>
    </rPh>
    <phoneticPr fontId="1"/>
  </si>
  <si>
    <t>平面図の
窓番号</t>
    <rPh sb="0" eb="3">
      <t>ヘイメンズ</t>
    </rPh>
    <rPh sb="5" eb="8">
      <t>マドバンゴウ</t>
    </rPh>
    <phoneticPr fontId="1"/>
  </si>
  <si>
    <t>窓改修区分</t>
    <rPh sb="0" eb="1">
      <t>マド</t>
    </rPh>
    <rPh sb="1" eb="3">
      <t>カイシュウ</t>
    </rPh>
    <rPh sb="3" eb="5">
      <t>クブン</t>
    </rPh>
    <phoneticPr fontId="1"/>
  </si>
  <si>
    <t>窓サイズ(mm)</t>
    <rPh sb="0" eb="1">
      <t>マド</t>
    </rPh>
    <phoneticPr fontId="1"/>
  </si>
  <si>
    <t>熱貫流率(W/㎡･K)</t>
    <rPh sb="0" eb="1">
      <t>ネツ</t>
    </rPh>
    <rPh sb="1" eb="3">
      <t>カンリュウ</t>
    </rPh>
    <rPh sb="3" eb="4">
      <t>リツ</t>
    </rPh>
    <phoneticPr fontId="1"/>
  </si>
  <si>
    <t>窓面積(㎡)</t>
    <rPh sb="0" eb="1">
      <t>マド</t>
    </rPh>
    <rPh sb="1" eb="3">
      <t>メンセキ</t>
    </rPh>
    <phoneticPr fontId="1"/>
  </si>
  <si>
    <t>補助対象経費</t>
    <rPh sb="0" eb="2">
      <t>ホジョ</t>
    </rPh>
    <rPh sb="2" eb="6">
      <t>タイショウケイヒ</t>
    </rPh>
    <phoneticPr fontId="1"/>
  </si>
  <si>
    <t>幅</t>
    <rPh sb="0" eb="1">
      <t>ハバ</t>
    </rPh>
    <phoneticPr fontId="1"/>
  </si>
  <si>
    <t>高さ</t>
    <rPh sb="0" eb="1">
      <t>タカ</t>
    </rPh>
    <phoneticPr fontId="1"/>
  </si>
  <si>
    <t>2.33～1.91</t>
    <phoneticPr fontId="1"/>
  </si>
  <si>
    <t>1.90～1.61</t>
    <phoneticPr fontId="1"/>
  </si>
  <si>
    <t>1.60～1.31</t>
    <phoneticPr fontId="1"/>
  </si>
  <si>
    <t>1.30～</t>
    <phoneticPr fontId="1"/>
  </si>
  <si>
    <t>窓取替</t>
    <rPh sb="0" eb="1">
      <t>マド</t>
    </rPh>
    <rPh sb="1" eb="3">
      <t>トリカエ</t>
    </rPh>
    <phoneticPr fontId="1"/>
  </si>
  <si>
    <t>樹脂製内窓取付</t>
    <rPh sb="0" eb="3">
      <t>ジュシセイ</t>
    </rPh>
    <rPh sb="3" eb="5">
      <t>ウチマド</t>
    </rPh>
    <rPh sb="5" eb="7">
      <t>トリツケ</t>
    </rPh>
    <phoneticPr fontId="1"/>
  </si>
  <si>
    <t>県産材木製内窓取付</t>
    <rPh sb="0" eb="3">
      <t>ケンサンザイ</t>
    </rPh>
    <rPh sb="3" eb="5">
      <t>モクセイ</t>
    </rPh>
    <rPh sb="5" eb="7">
      <t>ウチマド</t>
    </rPh>
    <rPh sb="7" eb="9">
      <t>トリツケ</t>
    </rPh>
    <phoneticPr fontId="1"/>
  </si>
  <si>
    <t>③玄関ドア（勝手口等を除く）</t>
    <rPh sb="1" eb="3">
      <t>ゲンカン</t>
    </rPh>
    <rPh sb="6" eb="10">
      <t>カッテグチトウ</t>
    </rPh>
    <rPh sb="11" eb="12">
      <t>ノゾ</t>
    </rPh>
    <phoneticPr fontId="1"/>
  </si>
  <si>
    <t>平面図の
番号</t>
    <rPh sb="0" eb="3">
      <t>ヘイメンズ</t>
    </rPh>
    <rPh sb="5" eb="7">
      <t>バンゴウ</t>
    </rPh>
    <phoneticPr fontId="1"/>
  </si>
  <si>
    <t>ドア工事費(円)</t>
    <rPh sb="2" eb="5">
      <t>コウジヒ</t>
    </rPh>
    <rPh sb="6" eb="7">
      <t>エン</t>
    </rPh>
    <phoneticPr fontId="1"/>
  </si>
  <si>
    <t>取替</t>
    <rPh sb="0" eb="2">
      <t>トリカエ</t>
    </rPh>
    <phoneticPr fontId="1"/>
  </si>
  <si>
    <t>カバー工法</t>
    <rPh sb="3" eb="5">
      <t>コウホウ</t>
    </rPh>
    <phoneticPr fontId="1"/>
  </si>
  <si>
    <t>補助基準額による対象経費
（自動計算）</t>
    <rPh sb="0" eb="2">
      <t>ホジョ</t>
    </rPh>
    <rPh sb="2" eb="4">
      <t>キジュン</t>
    </rPh>
    <rPh sb="4" eb="5">
      <t>ガク</t>
    </rPh>
    <rPh sb="8" eb="10">
      <t>タイショウ</t>
    </rPh>
    <rPh sb="10" eb="12">
      <t>ケイヒ</t>
    </rPh>
    <rPh sb="14" eb="18">
      <t>ジドウケイサン</t>
    </rPh>
    <phoneticPr fontId="1"/>
  </si>
  <si>
    <t>　　　　　　　　いずれか低い額が補助対象経費となります。</t>
    <rPh sb="12" eb="13">
      <t>ヒク</t>
    </rPh>
    <rPh sb="14" eb="15">
      <t>ガク</t>
    </rPh>
    <rPh sb="16" eb="20">
      <t>ホジョタイショウ</t>
    </rPh>
    <rPh sb="20" eb="22">
      <t>ケイヒ</t>
    </rPh>
    <phoneticPr fontId="1"/>
  </si>
  <si>
    <t>工事請負契約金額
（購入契約金額）</t>
    <rPh sb="0" eb="4">
      <t>コウジウケオイ</t>
    </rPh>
    <rPh sb="4" eb="6">
      <t>ケイヤク</t>
    </rPh>
    <rPh sb="6" eb="8">
      <t>キンガク</t>
    </rPh>
    <rPh sb="10" eb="12">
      <t>コウニュウ</t>
    </rPh>
    <rPh sb="12" eb="14">
      <t>ケイヤク</t>
    </rPh>
    <rPh sb="14" eb="16">
      <t>キンガク</t>
    </rPh>
    <phoneticPr fontId="1"/>
  </si>
  <si>
    <t>うち断熱工事費</t>
    <rPh sb="2" eb="4">
      <t>ダンネツ</t>
    </rPh>
    <rPh sb="4" eb="7">
      <t>コウジヒ</t>
    </rPh>
    <phoneticPr fontId="1"/>
  </si>
  <si>
    <t>←①断熱材＋②窓の工事費の合計（③玄関ドアは除く）</t>
    <rPh sb="2" eb="4">
      <t>ダンネツ</t>
    </rPh>
    <rPh sb="4" eb="5">
      <t>ザイ</t>
    </rPh>
    <rPh sb="7" eb="8">
      <t>マド</t>
    </rPh>
    <rPh sb="9" eb="12">
      <t>コウジヒ</t>
    </rPh>
    <rPh sb="13" eb="15">
      <t>ゴウケイ</t>
    </rPh>
    <rPh sb="17" eb="19">
      <t>ゲンカン</t>
    </rPh>
    <rPh sb="22" eb="23">
      <t>ノゾ</t>
    </rPh>
    <phoneticPr fontId="1"/>
  </si>
  <si>
    <r>
      <t xml:space="preserve">断熱工事費
</t>
    </r>
    <r>
      <rPr>
        <sz val="9"/>
        <color theme="1"/>
        <rFont val="ＭＳ Ｐゴシック"/>
        <family val="3"/>
        <charset val="128"/>
      </rPr>
      <t>(玄関ドア補助対象経費を含む）</t>
    </r>
    <rPh sb="0" eb="2">
      <t>ダンネツ</t>
    </rPh>
    <rPh sb="2" eb="5">
      <t>コウジヒ</t>
    </rPh>
    <rPh sb="7" eb="9">
      <t>ゲンカン</t>
    </rPh>
    <rPh sb="11" eb="17">
      <t>ホジョタイショウケイヒ</t>
    </rPh>
    <rPh sb="18" eb="19">
      <t>フク</t>
    </rPh>
    <phoneticPr fontId="1"/>
  </si>
  <si>
    <t>実績報告時</t>
    <rPh sb="0" eb="2">
      <t>ジッセキ</t>
    </rPh>
    <rPh sb="2" eb="4">
      <t>ホウコク</t>
    </rPh>
    <rPh sb="4" eb="5">
      <t>ジ</t>
    </rPh>
    <phoneticPr fontId="1"/>
  </si>
  <si>
    <t>当該改修工事は省エネ改修を含む工事である。</t>
    <rPh sb="0" eb="4">
      <t>トウガイカイシュウ</t>
    </rPh>
    <rPh sb="4" eb="6">
      <t>コウジ</t>
    </rPh>
    <rPh sb="7" eb="8">
      <t>ショウ</t>
    </rPh>
    <rPh sb="10" eb="12">
      <t>カイシュウ</t>
    </rPh>
    <rPh sb="13" eb="14">
      <t>フク</t>
    </rPh>
    <rPh sb="15" eb="17">
      <t>コウジ</t>
    </rPh>
    <phoneticPr fontId="1"/>
  </si>
  <si>
    <t>性能区分</t>
    <rPh sb="0" eb="2">
      <t>セイノウ</t>
    </rPh>
    <rPh sb="2" eb="4">
      <t>クブン</t>
    </rPh>
    <phoneticPr fontId="1"/>
  </si>
  <si>
    <t>健康省エネ改修</t>
    <rPh sb="0" eb="3">
      <t>ケンコウショウ</t>
    </rPh>
    <rPh sb="5" eb="7">
      <t>カイシュウ</t>
    </rPh>
    <phoneticPr fontId="1"/>
  </si>
  <si>
    <t>とっとり健康省エネ住宅改修支援事業補助金実績報告書</t>
    <rPh sb="4" eb="6">
      <t>ケンコウ</t>
    </rPh>
    <rPh sb="6" eb="7">
      <t>ショウ</t>
    </rPh>
    <rPh sb="9" eb="11">
      <t>ジュウタク</t>
    </rPh>
    <rPh sb="11" eb="13">
      <t>カイシュウ</t>
    </rPh>
    <rPh sb="13" eb="15">
      <t>シエン</t>
    </rPh>
    <rPh sb="15" eb="17">
      <t>ジギョウ</t>
    </rPh>
    <rPh sb="17" eb="20">
      <t>ホジョキン</t>
    </rPh>
    <rPh sb="20" eb="22">
      <t>ジッセキ</t>
    </rPh>
    <rPh sb="22" eb="25">
      <t>ホウコクショ</t>
    </rPh>
    <phoneticPr fontId="1"/>
  </si>
  <si>
    <t>※国の子育て世帯等支援補助金利用者にあっては０円となります</t>
    <phoneticPr fontId="1"/>
  </si>
  <si>
    <t>含水率の測定結果写真又は鳥取県木材協同組合連合会が発行する日本農林規格県産材（ＪＡＳ格付及び含水率20%以下）であることを証明する書類</t>
  </si>
  <si>
    <t>《補助金の内訳》</t>
    <rPh sb="1" eb="4">
      <t>ホジョキン</t>
    </rPh>
    <rPh sb="5" eb="7">
      <t>ウチワケ</t>
    </rPh>
    <phoneticPr fontId="1"/>
  </si>
  <si>
    <t>とっとり住まいる支援事業補助金</t>
    <rPh sb="4" eb="5">
      <t>ス</t>
    </rPh>
    <rPh sb="8" eb="10">
      <t>シエン</t>
    </rPh>
    <rPh sb="10" eb="12">
      <t>ジギョウ</t>
    </rPh>
    <rPh sb="12" eb="15">
      <t>ホジョキン</t>
    </rPh>
    <phoneticPr fontId="1"/>
  </si>
  <si>
    <t>その他必要に応じて別途書類を求める場合があります。</t>
    <rPh sb="2" eb="3">
      <t>タ</t>
    </rPh>
    <rPh sb="3" eb="5">
      <t>ヒツヨウ</t>
    </rPh>
    <rPh sb="6" eb="7">
      <t>オウ</t>
    </rPh>
    <rPh sb="9" eb="11">
      <t>ベット</t>
    </rPh>
    <rPh sb="11" eb="13">
      <t>ショルイ</t>
    </rPh>
    <rPh sb="14" eb="15">
      <t>モト</t>
    </rPh>
    <rPh sb="17" eb="19">
      <t>バアイ</t>
    </rPh>
    <phoneticPr fontId="1"/>
  </si>
  <si>
    <t>とっとり住まいる支援事業兼とっとり健康省エネ住宅改修支援事業建設等報告書【改修用】</t>
    <rPh sb="4" eb="5">
      <t>ス</t>
    </rPh>
    <rPh sb="8" eb="12">
      <t>シエンジギョウ</t>
    </rPh>
    <rPh sb="12" eb="13">
      <t>ケン</t>
    </rPh>
    <rPh sb="17" eb="20">
      <t>ケンコウショウ</t>
    </rPh>
    <rPh sb="22" eb="24">
      <t>ジュウタク</t>
    </rPh>
    <rPh sb="24" eb="26">
      <t>カイシュウ</t>
    </rPh>
    <rPh sb="26" eb="30">
      <t>シエンジギョウ</t>
    </rPh>
    <rPh sb="30" eb="32">
      <t>ケンセツ</t>
    </rPh>
    <rPh sb="32" eb="33">
      <t>トウ</t>
    </rPh>
    <rPh sb="33" eb="35">
      <t>ホウコク</t>
    </rPh>
    <rPh sb="35" eb="36">
      <t>ショ</t>
    </rPh>
    <rPh sb="37" eb="39">
      <t>カイシュウ</t>
    </rPh>
    <rPh sb="39" eb="40">
      <t>ヨウ</t>
    </rPh>
    <phoneticPr fontId="1"/>
  </si>
  <si>
    <t>　私は、とっとり住まいる支援事業補助金交付要綱及びとっとり健康省エネ住宅改修支援事業補助金交付要綱を熟読し、交付申請（実績報告）内容について下記のとおり確認しました。</t>
    <rPh sb="1" eb="2">
      <t>ワタシ</t>
    </rPh>
    <rPh sb="8" eb="9">
      <t>ス</t>
    </rPh>
    <rPh sb="12" eb="16">
      <t>シエンジギョウ</t>
    </rPh>
    <rPh sb="16" eb="19">
      <t>ホジョキン</t>
    </rPh>
    <rPh sb="19" eb="21">
      <t>コウフ</t>
    </rPh>
    <rPh sb="21" eb="23">
      <t>ヨウコウ</t>
    </rPh>
    <rPh sb="23" eb="24">
      <t>オヨ</t>
    </rPh>
    <rPh sb="42" eb="45">
      <t>ホジョキン</t>
    </rPh>
    <rPh sb="45" eb="49">
      <t>コウフヨウコウ</t>
    </rPh>
    <rPh sb="50" eb="52">
      <t>ジュクドク</t>
    </rPh>
    <rPh sb="54" eb="56">
      <t>コウフ</t>
    </rPh>
    <rPh sb="56" eb="58">
      <t>シンセイ</t>
    </rPh>
    <rPh sb="59" eb="61">
      <t>ジッセキ</t>
    </rPh>
    <rPh sb="61" eb="63">
      <t>ホウコク</t>
    </rPh>
    <rPh sb="64" eb="66">
      <t>ナイヨウ</t>
    </rPh>
    <phoneticPr fontId="1"/>
  </si>
  <si>
    <t>補助金実績報告書</t>
    <rPh sb="0" eb="3">
      <t>ホジョキン</t>
    </rPh>
    <rPh sb="3" eb="5">
      <t>ジッセキ</t>
    </rPh>
    <rPh sb="5" eb="8">
      <t>ホウコクショ</t>
    </rPh>
    <phoneticPr fontId="1"/>
  </si>
  <si>
    <t>建設等報告書【改修用】</t>
    <rPh sb="0" eb="2">
      <t>ケンセツ</t>
    </rPh>
    <rPh sb="2" eb="3">
      <t>ナド</t>
    </rPh>
    <rPh sb="3" eb="5">
      <t>ホウコク</t>
    </rPh>
    <rPh sb="7" eb="9">
      <t>カイシュウ</t>
    </rPh>
    <phoneticPr fontId="1"/>
  </si>
  <si>
    <t>規則様式第３号（第17条関係）</t>
    <rPh sb="0" eb="2">
      <t>キソク</t>
    </rPh>
    <rPh sb="2" eb="4">
      <t>ヨウシキ</t>
    </rPh>
    <rPh sb="4" eb="5">
      <t>ダイ</t>
    </rPh>
    <rPh sb="6" eb="7">
      <t>ゴウ</t>
    </rPh>
    <rPh sb="8" eb="9">
      <t>ダイ</t>
    </rPh>
    <rPh sb="11" eb="12">
      <t>ジョウ</t>
    </rPh>
    <rPh sb="12" eb="14">
      <t>カンケイ</t>
    </rPh>
    <phoneticPr fontId="1"/>
  </si>
  <si>
    <t>・建設等報告書（様式第６号の２）</t>
    <rPh sb="4" eb="6">
      <t>ホウコク</t>
    </rPh>
    <phoneticPr fontId="1"/>
  </si>
  <si>
    <t>次のア、イ、ウのいずれかに該当すること。</t>
    <rPh sb="0" eb="1">
      <t>ツギ</t>
    </rPh>
    <rPh sb="13" eb="15">
      <t>ガイトウ</t>
    </rPh>
    <phoneticPr fontId="1"/>
  </si>
  <si>
    <t>次の①～③に掲げる地域建築技能のうち、いずれか２以上が使用された場合に最大15万円を支援する。</t>
    <rPh sb="0" eb="1">
      <t>ツギ</t>
    </rPh>
    <rPh sb="6" eb="7">
      <t>カカ</t>
    </rPh>
    <rPh sb="9" eb="11">
      <t>チイキ</t>
    </rPh>
    <rPh sb="11" eb="13">
      <t>ケンチク</t>
    </rPh>
    <rPh sb="13" eb="15">
      <t>ギノウ</t>
    </rPh>
    <rPh sb="24" eb="26">
      <t>イジョウ</t>
    </rPh>
    <rPh sb="27" eb="29">
      <t>シヨウ</t>
    </rPh>
    <rPh sb="32" eb="34">
      <t>バアイ</t>
    </rPh>
    <rPh sb="35" eb="37">
      <t>サイダイ</t>
    </rPh>
    <rPh sb="39" eb="41">
      <t>マンエン</t>
    </rPh>
    <rPh sb="42" eb="44">
      <t>シエン</t>
    </rPh>
    <phoneticPr fontId="1"/>
  </si>
  <si>
    <t>５　地域建築技能活用改修　（補助金額：上限15万円）</t>
    <rPh sb="2" eb="8">
      <t>チイキケンチクギノウ</t>
    </rPh>
    <rPh sb="8" eb="10">
      <t>カツヨウ</t>
    </rPh>
    <rPh sb="10" eb="12">
      <t>カイシュウ</t>
    </rPh>
    <rPh sb="19" eb="21">
      <t>ジョウゲン</t>
    </rPh>
    <phoneticPr fontId="1"/>
  </si>
  <si>
    <t>＜実績報告時の提出書類＞各地域建築技能に係る面積等の算出過程及び結果並びに使用場所がわかる立面図、展開図等の書類</t>
    <rPh sb="13" eb="15">
      <t>チイキ</t>
    </rPh>
    <rPh sb="15" eb="17">
      <t>ケンチク</t>
    </rPh>
    <phoneticPr fontId="1"/>
  </si>
  <si>
    <t>とっとり健康省エネ住宅改修支援事業補助基準額等算定表</t>
    <phoneticPr fontId="1"/>
  </si>
  <si>
    <t>＜所管事務所長が求める書類＞</t>
    <rPh sb="1" eb="8">
      <t>ショカンジム</t>
    </rPh>
    <rPh sb="8" eb="9">
      <t>モト</t>
    </rPh>
    <rPh sb="11" eb="13">
      <t>ショルイ</t>
    </rPh>
    <phoneticPr fontId="1"/>
  </si>
  <si>
    <t>＜所管事務所長が求める書類＞</t>
    <rPh sb="1" eb="7">
      <t>ショカンジムショチョウ</t>
    </rPh>
    <rPh sb="8" eb="9">
      <t>モト</t>
    </rPh>
    <rPh sb="11" eb="13">
      <t>ショルイ</t>
    </rPh>
    <phoneticPr fontId="1"/>
  </si>
  <si>
    <t>Ver.1.0</t>
    <phoneticPr fontId="1"/>
  </si>
  <si>
    <t>実績報告用　令和8年4月1日改正</t>
    <rPh sb="0" eb="2">
      <t>ジッセキ</t>
    </rPh>
    <rPh sb="2" eb="5">
      <t>ホウコクヨウ</t>
    </rPh>
    <rPh sb="6" eb="8">
      <t>レイワ</t>
    </rPh>
    <rPh sb="9" eb="10">
      <t>ネン</t>
    </rPh>
    <rPh sb="11" eb="12">
      <t>ガツ</t>
    </rPh>
    <rPh sb="13" eb="16">
      <t>ニチカイセイ</t>
    </rPh>
    <phoneticPr fontId="1"/>
  </si>
  <si>
    <t>令和8年4月1日改正様式</t>
    <rPh sb="0" eb="2">
      <t>レイワ</t>
    </rPh>
    <rPh sb="3" eb="4">
      <t>ネン</t>
    </rPh>
    <rPh sb="5" eb="6">
      <t>ガツ</t>
    </rPh>
    <rPh sb="7" eb="8">
      <t>ニチ</t>
    </rPh>
    <rPh sb="8" eb="10">
      <t>カイセイ</t>
    </rPh>
    <rPh sb="10" eb="12">
      <t>ヨウシキ</t>
    </rPh>
    <phoneticPr fontId="1"/>
  </si>
  <si>
    <t>※以前から同居、近居している場合も対象となります。</t>
    <rPh sb="1" eb="3">
      <t>イゼン</t>
    </rPh>
    <rPh sb="5" eb="7">
      <t>ドウキョ</t>
    </rPh>
    <rPh sb="8" eb="10">
      <t>キンキョ</t>
    </rPh>
    <rPh sb="14" eb="16">
      <t>バアイ</t>
    </rPh>
    <rPh sb="17" eb="19">
      <t>タイショウ</t>
    </rPh>
    <phoneticPr fontId="1"/>
  </si>
  <si>
    <t>ア　 直系尊属の世帯と近居する子育て世帯等（親と近居）</t>
    <rPh sb="3" eb="5">
      <t>チョッケイ</t>
    </rPh>
    <rPh sb="5" eb="7">
      <t>ソンゾク</t>
    </rPh>
    <rPh sb="8" eb="10">
      <t>セタイ</t>
    </rPh>
    <rPh sb="11" eb="13">
      <t>キンキョ</t>
    </rPh>
    <rPh sb="15" eb="17">
      <t>コソダ</t>
    </rPh>
    <rPh sb="18" eb="20">
      <t>セタイ</t>
    </rPh>
    <rPh sb="20" eb="21">
      <t>トウ</t>
    </rPh>
    <phoneticPr fontId="1"/>
  </si>
  <si>
    <t>イ　 直系尊属の世帯と同居する子育て世帯等（親と同居）</t>
    <rPh sb="24" eb="25">
      <t>ドウ</t>
    </rPh>
    <phoneticPr fontId="1"/>
  </si>
  <si>
    <t>ウ　 直系卑属の子育て世帯等と同居する世帯（子と同居）</t>
    <rPh sb="22" eb="23">
      <t>コ</t>
    </rPh>
    <rPh sb="24" eb="25">
      <t>ドウ</t>
    </rPh>
    <phoneticPr fontId="1"/>
  </si>
  <si>
    <t>申請者世帯</t>
    <phoneticPr fontId="1"/>
  </si>
  <si>
    <t>併用する補助金全てについて以下に記載してください。（「とっとり住まいる支援事業」以外）</t>
    <rPh sb="7" eb="8">
      <t>スベ</t>
    </rPh>
    <rPh sb="31" eb="32">
      <t>ス</t>
    </rPh>
    <rPh sb="35" eb="37">
      <t>シエン</t>
    </rPh>
    <rPh sb="37" eb="39">
      <t>ジギョウ</t>
    </rPh>
    <rPh sb="40" eb="42">
      <t>イガイ</t>
    </rPh>
    <phoneticPr fontId="1"/>
  </si>
  <si>
    <t>補助対象を同一とする国費又は県費を財源とする他の補助事業を利用していないこと。</t>
    <rPh sb="10" eb="12">
      <t>コクヒ</t>
    </rPh>
    <rPh sb="12" eb="13">
      <t>マタ</t>
    </rPh>
    <phoneticPr fontId="1"/>
  </si>
  <si>
    <r>
      <t>　※近居とは</t>
    </r>
    <r>
      <rPr>
        <sz val="10"/>
        <color rgb="FFFF0000"/>
        <rFont val="ＭＳ Ｐ明朝"/>
        <family val="1"/>
        <charset val="128"/>
      </rPr>
      <t>同一小学校区内</t>
    </r>
    <r>
      <rPr>
        <sz val="10"/>
        <color theme="1"/>
        <rFont val="ＭＳ Ｐ明朝"/>
        <family val="1"/>
        <charset val="128"/>
      </rPr>
      <t>に居住することをいいます。</t>
    </r>
    <rPh sb="2" eb="4">
      <t>キンキョ</t>
    </rPh>
    <rPh sb="6" eb="8">
      <t>ドウイツ</t>
    </rPh>
    <rPh sb="8" eb="11">
      <t>ショウガッコウ</t>
    </rPh>
    <rPh sb="11" eb="12">
      <t>ク</t>
    </rPh>
    <rPh sb="12" eb="13">
      <t>ナイ</t>
    </rPh>
    <rPh sb="14" eb="16">
      <t>キョジュウ</t>
    </rPh>
    <phoneticPr fontId="1"/>
  </si>
  <si>
    <r>
      <t>　※同居とは</t>
    </r>
    <r>
      <rPr>
        <sz val="10"/>
        <color rgb="FFFF0000"/>
        <rFont val="ＭＳ Ｐ明朝"/>
        <family val="1"/>
        <charset val="128"/>
      </rPr>
      <t>同一住宅内又は敷地が隣接する住宅</t>
    </r>
    <r>
      <rPr>
        <sz val="10"/>
        <color theme="1"/>
        <rFont val="ＭＳ Ｐ明朝"/>
        <family val="1"/>
        <charset val="128"/>
      </rPr>
      <t>に居住することをいいます。</t>
    </r>
    <rPh sb="11" eb="12">
      <t>マタ</t>
    </rPh>
    <rPh sb="13" eb="15">
      <t>シキチ</t>
    </rPh>
    <rPh sb="16" eb="18">
      <t>リンセツ</t>
    </rPh>
    <rPh sb="20" eb="22">
      <t>ジュウタク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</si>
</sst>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DBNum3][$-411]#,##0"/>
    <numFmt numFmtId="177" formatCode="[DBNum3][$-411]0"/>
    <numFmt numFmtId="178" formatCode="&quot;令和&quot;General"/>
    <numFmt numFmtId="179" formatCode="General&quot;m3&quot;"/>
    <numFmt numFmtId="180" formatCode="General&quot;m2&quot;"/>
    <numFmt numFmtId="181" formatCode="0.0_ "/>
    <numFmt numFmtId="182" formatCode="0.0_);[Red]\(0.0\)"/>
    <numFmt numFmtId="183" formatCode="0.0&quot;m3&quot;"/>
    <numFmt numFmtId="184" formatCode="&quot;金&quot;#,##0"/>
    <numFmt numFmtId="185" formatCode="0.00_ "/>
    <numFmt numFmtId="186" formatCode="[$-411]ge\.m\.d;@"/>
    <numFmt numFmtId="187" formatCode="0_ "/>
    <numFmt numFmtId="188" formatCode="#,##0_ "/>
    <numFmt numFmtId="189" formatCode="0.000"/>
    <numFmt numFmtId="190" formatCode="&quot;¥&quot;#,##0_);[Red]\(&quot;¥&quot;#,##0\)"/>
    <numFmt numFmtId="191" formatCode="0.0"/>
  </numFmts>
  <fonts count="52" x14ac:knownFonts="1">
    <font>
      <sz val="11"/>
      <color theme="1"/>
      <name val="ＭＳ Ｐゴシック"/>
      <family val="2"/>
      <charset val="128"/>
      <scheme val="minor"/>
    </font>
    <font>
      <sz val="6"/>
      <name val="ＭＳ Ｐゴシック"/>
      <family val="2"/>
      <charset val="128"/>
      <scheme val="minor"/>
    </font>
    <font>
      <sz val="9"/>
      <color theme="1"/>
      <name val="ＭＳ Ｐ明朝"/>
      <family val="1"/>
      <charset val="128"/>
    </font>
    <font>
      <sz val="11"/>
      <color theme="1"/>
      <name val="ＭＳ Ｐ明朝"/>
      <family val="1"/>
      <charset val="128"/>
    </font>
    <font>
      <b/>
      <sz val="16"/>
      <color theme="1"/>
      <name val="ＭＳ Ｐ明朝"/>
      <family val="1"/>
      <charset val="128"/>
    </font>
    <font>
      <sz val="11"/>
      <color rgb="FFFF0000"/>
      <name val="ＭＳ Ｐ明朝"/>
      <family val="1"/>
      <charset val="128"/>
    </font>
    <font>
      <sz val="14"/>
      <color theme="1"/>
      <name val="ＭＳ Ｐ明朝"/>
      <family val="1"/>
      <charset val="128"/>
    </font>
    <font>
      <sz val="10"/>
      <color theme="1"/>
      <name val="ＭＳ Ｐ明朝"/>
      <family val="1"/>
      <charset val="128"/>
    </font>
    <font>
      <sz val="10"/>
      <color rgb="FFFF0000"/>
      <name val="ＭＳ Ｐ明朝"/>
      <family val="1"/>
      <charset val="128"/>
    </font>
    <font>
      <sz val="9"/>
      <color rgb="FFFF0000"/>
      <name val="ＭＳ Ｐ明朝"/>
      <family val="1"/>
      <charset val="128"/>
    </font>
    <font>
      <sz val="8"/>
      <color theme="1"/>
      <name val="ＭＳ Ｐ明朝"/>
      <family val="1"/>
      <charset val="128"/>
    </font>
    <font>
      <sz val="11"/>
      <color rgb="FF0066FF"/>
      <name val="ＭＳ Ｐ明朝"/>
      <family val="1"/>
      <charset val="128"/>
    </font>
    <font>
      <sz val="10"/>
      <color rgb="FF0066FF"/>
      <name val="ＭＳ Ｐ明朝"/>
      <family val="1"/>
      <charset val="128"/>
    </font>
    <font>
      <sz val="9"/>
      <color rgb="FF0066FF"/>
      <name val="ＭＳ Ｐ明朝"/>
      <family val="1"/>
      <charset val="128"/>
    </font>
    <font>
      <sz val="9"/>
      <color rgb="FF0066FF"/>
      <name val="ＭＳ 明朝"/>
      <family val="1"/>
      <charset val="128"/>
    </font>
    <font>
      <sz val="11"/>
      <name val="ＭＳ Ｐ明朝"/>
      <family val="1"/>
      <charset val="128"/>
    </font>
    <font>
      <u/>
      <sz val="10"/>
      <color rgb="FF0066FF"/>
      <name val="ＭＳ 明朝"/>
      <family val="1"/>
      <charset val="128"/>
    </font>
    <font>
      <sz val="10"/>
      <color theme="1"/>
      <name val="ＭＳ 明朝"/>
      <family val="1"/>
      <charset val="128"/>
    </font>
    <font>
      <b/>
      <sz val="9"/>
      <color indexed="81"/>
      <name val="ＭＳ Ｐゴシック"/>
      <family val="3"/>
      <charset val="128"/>
    </font>
    <font>
      <sz val="12"/>
      <color theme="1"/>
      <name val="ＭＳ Ｐ明朝"/>
      <family val="1"/>
      <charset val="128"/>
    </font>
    <font>
      <sz val="11"/>
      <color theme="1"/>
      <name val="ＭＳ Ｐゴシック"/>
      <family val="2"/>
      <charset val="128"/>
      <scheme val="minor"/>
    </font>
    <font>
      <sz val="11"/>
      <color rgb="FF0000FF"/>
      <name val="ＭＳ Ｐ明朝"/>
      <family val="1"/>
      <charset val="128"/>
    </font>
    <font>
      <sz val="10.5"/>
      <color theme="1"/>
      <name val="ＭＳ Ｐ明朝"/>
      <family val="1"/>
      <charset val="128"/>
    </font>
    <font>
      <sz val="11"/>
      <color rgb="FFFFFF00"/>
      <name val="ＭＳ Ｐ明朝"/>
      <family val="1"/>
      <charset val="128"/>
    </font>
    <font>
      <sz val="11"/>
      <color rgb="FFFF0000"/>
      <name val="ＭＳ 明朝"/>
      <family val="1"/>
      <charset val="128"/>
    </font>
    <font>
      <sz val="11"/>
      <color theme="1"/>
      <name val="ＭＳ 明朝"/>
      <family val="1"/>
      <charset val="128"/>
    </font>
    <font>
      <sz val="11"/>
      <color rgb="FF0000FF"/>
      <name val="ＭＳ 明朝"/>
      <family val="1"/>
      <charset val="128"/>
    </font>
    <font>
      <sz val="9"/>
      <color theme="1"/>
      <name val="ＭＳ Ｐゴシック"/>
      <family val="2"/>
      <charset val="128"/>
      <scheme val="minor"/>
    </font>
    <font>
      <sz val="10"/>
      <color theme="1"/>
      <name val="ＭＳ Ｐゴシック"/>
      <family val="2"/>
      <charset val="128"/>
      <scheme val="minor"/>
    </font>
    <font>
      <sz val="10"/>
      <color rgb="FFFF0000"/>
      <name val="ＭＳ Ｐゴシック"/>
      <family val="2"/>
      <charset val="128"/>
      <scheme val="minor"/>
    </font>
    <font>
      <b/>
      <sz val="18"/>
      <color theme="3"/>
      <name val="ＭＳ Ｐゴシック"/>
      <family val="2"/>
      <charset val="128"/>
      <scheme val="major"/>
    </font>
    <font>
      <sz val="11"/>
      <color theme="1"/>
      <name val="ＭＳ Ｐゴシック"/>
      <family val="3"/>
      <charset val="128"/>
      <scheme val="minor"/>
    </font>
    <font>
      <sz val="10"/>
      <name val="ＭＳ Ｐゴシック"/>
      <family val="2"/>
      <charset val="128"/>
      <scheme val="minor"/>
    </font>
    <font>
      <sz val="10"/>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
      <sz val="10"/>
      <color indexed="10"/>
      <name val="ＭＳ Ｐゴシック"/>
      <family val="3"/>
      <charset val="128"/>
    </font>
    <font>
      <b/>
      <sz val="10"/>
      <color indexed="10"/>
      <name val="ＭＳ Ｐゴシック"/>
      <family val="3"/>
      <charset val="128"/>
    </font>
    <font>
      <sz val="10"/>
      <color rgb="FFFF0000"/>
      <name val="ＭＳ Ｐゴシック"/>
      <family val="3"/>
      <charset val="128"/>
    </font>
    <font>
      <sz val="8"/>
      <color theme="1"/>
      <name val="ＭＳ Ｐゴシック"/>
      <family val="2"/>
      <charset val="128"/>
      <scheme val="minor"/>
    </font>
    <font>
      <b/>
      <sz val="10"/>
      <color indexed="8"/>
      <name val="ＭＳ Ｐゴシック"/>
      <family val="3"/>
      <charset val="128"/>
    </font>
    <font>
      <sz val="8"/>
      <color rgb="FFFF0000"/>
      <name val="ＭＳ Ｐゴシック"/>
      <family val="3"/>
      <charset val="128"/>
      <scheme val="minor"/>
    </font>
    <font>
      <vertAlign val="subscript"/>
      <sz val="10"/>
      <name val="ＭＳ Ｐゴシック"/>
      <family val="3"/>
      <charset val="128"/>
      <scheme val="minor"/>
    </font>
    <font>
      <sz val="10"/>
      <name val="ＭＳ Ｐゴシック"/>
      <family val="3"/>
      <charset val="128"/>
    </font>
    <font>
      <sz val="10"/>
      <color indexed="12"/>
      <name val="ＭＳ Ｐゴシック"/>
      <family val="3"/>
      <charset val="128"/>
    </font>
    <font>
      <sz val="14"/>
      <color theme="1"/>
      <name val="ＭＳ Ｐゴシック"/>
      <family val="3"/>
      <charset val="128"/>
      <scheme val="minor"/>
    </font>
    <font>
      <b/>
      <sz val="10"/>
      <color rgb="FFFF0000"/>
      <name val="ＭＳ Ｐゴシック"/>
      <family val="3"/>
      <charset val="128"/>
      <scheme val="minor"/>
    </font>
    <font>
      <sz val="11"/>
      <color theme="1"/>
      <name val="ＭＳ ゴシック"/>
      <family val="3"/>
      <charset val="128"/>
    </font>
    <font>
      <sz val="10"/>
      <color theme="1"/>
      <name val="ＭＳ Ｐゴシック"/>
      <family val="3"/>
      <charset val="128"/>
      <scheme val="minor"/>
    </font>
    <font>
      <sz val="10"/>
      <color theme="1"/>
      <name val="ＭＳ Ｐゴシック"/>
      <family val="3"/>
      <charset val="128"/>
    </font>
    <font>
      <sz val="9"/>
      <color theme="1"/>
      <name val="ＭＳ Ｐゴシック"/>
      <family val="3"/>
      <charset val="128"/>
    </font>
    <font>
      <sz val="14"/>
      <name val="ＭＳ Ｐゴシック"/>
      <family val="3"/>
      <charset val="128"/>
    </font>
  </fonts>
  <fills count="16">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66FF66"/>
        <bgColor indexed="64"/>
      </patternFill>
    </fill>
    <fill>
      <patternFill patternType="solid">
        <fgColor rgb="FFFFCCFF"/>
        <bgColor indexed="64"/>
      </patternFill>
    </fill>
    <fill>
      <patternFill patternType="solid">
        <fgColor rgb="FF66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66CCFF"/>
        <bgColor indexed="64"/>
      </patternFill>
    </fill>
    <fill>
      <patternFill patternType="solid">
        <fgColor rgb="FFCCFFCC"/>
        <bgColor indexed="64"/>
      </patternFill>
    </fill>
    <fill>
      <patternFill patternType="solid">
        <fgColor theme="0" tint="-0.249977111117893"/>
        <bgColor indexed="64"/>
      </patternFill>
    </fill>
    <fill>
      <patternFill patternType="solid">
        <fgColor theme="7" tint="0.79998168889431442"/>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456">
    <xf numFmtId="0" fontId="0" fillId="0" borderId="0" xfId="0">
      <alignment vertical="center"/>
    </xf>
    <xf numFmtId="0" fontId="3" fillId="0" borderId="0" xfId="0" applyFont="1">
      <alignment vertical="center"/>
    </xf>
    <xf numFmtId="0" fontId="4" fillId="0" borderId="0" xfId="0" applyFont="1">
      <alignment vertical="center"/>
    </xf>
    <xf numFmtId="0" fontId="3" fillId="3" borderId="0" xfId="0" applyFont="1" applyFill="1">
      <alignment vertical="center"/>
    </xf>
    <xf numFmtId="0" fontId="5" fillId="3" borderId="0" xfId="0" applyFont="1" applyFill="1">
      <alignment vertical="center"/>
    </xf>
    <xf numFmtId="0" fontId="3" fillId="0" borderId="0" xfId="0" applyFont="1" applyAlignment="1">
      <alignment horizontal="right" vertical="center"/>
    </xf>
    <xf numFmtId="0" fontId="3" fillId="0" borderId="6" xfId="0" applyFont="1" applyBorder="1">
      <alignment vertical="center"/>
    </xf>
    <xf numFmtId="0" fontId="3" fillId="0" borderId="7" xfId="0" applyFont="1" applyBorder="1">
      <alignment vertical="center"/>
    </xf>
    <xf numFmtId="0" fontId="3" fillId="0" borderId="9" xfId="0" applyFont="1" applyBorder="1">
      <alignment vertical="center"/>
    </xf>
    <xf numFmtId="0" fontId="3" fillId="0" borderId="11" xfId="0" applyFont="1" applyBorder="1">
      <alignment vertical="center"/>
    </xf>
    <xf numFmtId="0" fontId="3" fillId="0" borderId="1" xfId="0" applyFont="1" applyBorder="1">
      <alignment vertical="center"/>
    </xf>
    <xf numFmtId="0" fontId="3" fillId="0" borderId="3" xfId="0" applyFont="1" applyBorder="1">
      <alignment vertical="center"/>
    </xf>
    <xf numFmtId="0" fontId="7" fillId="0" borderId="0" xfId="0" applyFont="1" applyAlignment="1">
      <alignment horizontal="center" vertical="center"/>
    </xf>
    <xf numFmtId="0" fontId="7" fillId="0" borderId="0" xfId="0" applyFont="1">
      <alignment vertical="center"/>
    </xf>
    <xf numFmtId="0" fontId="2" fillId="0" borderId="0" xfId="0" applyFont="1">
      <alignment vertical="center"/>
    </xf>
    <xf numFmtId="0" fontId="8" fillId="3" borderId="0" xfId="0" applyFont="1" applyFill="1">
      <alignment vertical="center"/>
    </xf>
    <xf numFmtId="0" fontId="3" fillId="0" borderId="10" xfId="0" applyFont="1" applyBorder="1">
      <alignment vertical="center"/>
    </xf>
    <xf numFmtId="0" fontId="5" fillId="0" borderId="0" xfId="0" applyFont="1">
      <alignment vertical="center"/>
    </xf>
    <xf numFmtId="0" fontId="9" fillId="0" borderId="0" xfId="0" applyFont="1">
      <alignment vertical="center"/>
    </xf>
    <xf numFmtId="0" fontId="3" fillId="0" borderId="0" xfId="0" applyFont="1" applyAlignment="1">
      <alignment horizontal="left" vertical="center"/>
    </xf>
    <xf numFmtId="0" fontId="2" fillId="3" borderId="0" xfId="0" applyFont="1" applyFill="1" applyAlignment="1">
      <alignment horizontal="right" vertical="center"/>
    </xf>
    <xf numFmtId="0" fontId="2" fillId="3" borderId="0" xfId="0" applyFont="1" applyFill="1">
      <alignment vertical="center"/>
    </xf>
    <xf numFmtId="0" fontId="3" fillId="0" borderId="8" xfId="0" applyFont="1" applyBorder="1">
      <alignment vertical="center"/>
    </xf>
    <xf numFmtId="0" fontId="10" fillId="0" borderId="3" xfId="0" applyFont="1" applyBorder="1">
      <alignment vertical="center"/>
    </xf>
    <xf numFmtId="0" fontId="7" fillId="0" borderId="0" xfId="0" applyFont="1" applyAlignment="1">
      <alignment horizontal="right" vertical="center"/>
    </xf>
    <xf numFmtId="0" fontId="2" fillId="0" borderId="0" xfId="0" applyFont="1" applyAlignment="1">
      <alignment horizontal="left" vertical="center" wrapText="1"/>
    </xf>
    <xf numFmtId="0" fontId="2" fillId="0" borderId="0" xfId="0" applyFont="1" applyAlignment="1">
      <alignment vertical="top" wrapText="1"/>
    </xf>
    <xf numFmtId="0" fontId="2" fillId="0" borderId="0" xfId="0" applyFont="1" applyAlignment="1">
      <alignment vertical="top"/>
    </xf>
    <xf numFmtId="0" fontId="7" fillId="0" borderId="10" xfId="0" applyFont="1" applyBorder="1" applyAlignment="1">
      <alignment vertical="center" wrapText="1"/>
    </xf>
    <xf numFmtId="0" fontId="3" fillId="0" borderId="0" xfId="0" applyFont="1" applyAlignment="1">
      <alignment horizontal="left" vertical="center" wrapText="1"/>
    </xf>
    <xf numFmtId="0" fontId="6" fillId="0" borderId="0" xfId="0" applyFont="1">
      <alignment vertical="center"/>
    </xf>
    <xf numFmtId="0" fontId="3" fillId="0" borderId="5" xfId="0" applyFont="1" applyBorder="1">
      <alignment vertical="center"/>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lignment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12" fillId="0" borderId="0" xfId="0" applyFont="1" applyAlignment="1">
      <alignment vertical="top"/>
    </xf>
    <xf numFmtId="0" fontId="11" fillId="0" borderId="0" xfId="0" applyFont="1" applyAlignment="1">
      <alignment vertical="center" wrapText="1"/>
    </xf>
    <xf numFmtId="0" fontId="5" fillId="0" borderId="0" xfId="0" applyFont="1" applyAlignment="1">
      <alignment horizontal="right" vertical="center"/>
    </xf>
    <xf numFmtId="0" fontId="12" fillId="0" borderId="0" xfId="0" applyFont="1">
      <alignment vertical="center"/>
    </xf>
    <xf numFmtId="0" fontId="13" fillId="0" borderId="0" xfId="0" applyFont="1" applyAlignment="1">
      <alignment vertical="top"/>
    </xf>
    <xf numFmtId="0" fontId="3"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3" fillId="0" borderId="0" xfId="0" applyFont="1" applyAlignment="1">
      <alignment vertical="center" wrapText="1"/>
    </xf>
    <xf numFmtId="181" fontId="3" fillId="3" borderId="0" xfId="0" applyNumberFormat="1" applyFont="1" applyFill="1">
      <alignment vertical="center"/>
    </xf>
    <xf numFmtId="0" fontId="3" fillId="0" borderId="12" xfId="0" applyFont="1" applyBorder="1" applyProtection="1">
      <alignment vertical="center"/>
      <protection locked="0"/>
    </xf>
    <xf numFmtId="0" fontId="10" fillId="0" borderId="0" xfId="0" applyFont="1">
      <alignment vertical="center"/>
    </xf>
    <xf numFmtId="0" fontId="21" fillId="3" borderId="0" xfId="0" applyFont="1" applyFill="1">
      <alignment vertical="center"/>
    </xf>
    <xf numFmtId="49" fontId="3" fillId="0" borderId="0" xfId="0" applyNumberFormat="1" applyFont="1" applyAlignment="1">
      <alignment horizontal="right" vertical="center"/>
    </xf>
    <xf numFmtId="176" fontId="3" fillId="0" borderId="3" xfId="0" applyNumberFormat="1" applyFont="1" applyBorder="1">
      <alignment vertical="center"/>
    </xf>
    <xf numFmtId="0" fontId="22" fillId="0" borderId="6" xfId="0" applyFont="1" applyBorder="1">
      <alignment vertical="center"/>
    </xf>
    <xf numFmtId="0" fontId="22" fillId="0" borderId="5" xfId="0" applyFont="1" applyBorder="1">
      <alignment vertical="center"/>
    </xf>
    <xf numFmtId="0" fontId="3" fillId="0" borderId="4" xfId="0" applyFont="1" applyBorder="1">
      <alignment vertical="center"/>
    </xf>
    <xf numFmtId="0" fontId="7" fillId="0" borderId="8" xfId="0" applyFont="1" applyBorder="1">
      <alignment vertical="center"/>
    </xf>
    <xf numFmtId="0" fontId="7" fillId="0" borderId="4" xfId="0" applyFont="1" applyBorder="1">
      <alignment vertical="center"/>
    </xf>
    <xf numFmtId="0" fontId="22" fillId="0" borderId="9" xfId="0" applyFont="1" applyBorder="1">
      <alignment vertical="center"/>
    </xf>
    <xf numFmtId="0" fontId="22" fillId="0" borderId="10" xfId="0" applyFont="1" applyBorder="1">
      <alignment vertical="center"/>
    </xf>
    <xf numFmtId="0" fontId="8" fillId="0" borderId="0" xfId="0" applyFont="1">
      <alignment vertical="center"/>
    </xf>
    <xf numFmtId="0" fontId="21" fillId="0" borderId="0" xfId="0" applyFont="1">
      <alignment vertical="center"/>
    </xf>
    <xf numFmtId="0" fontId="23" fillId="0" borderId="0" xfId="0" applyFont="1">
      <alignment vertical="center"/>
    </xf>
    <xf numFmtId="0" fontId="23" fillId="3" borderId="0" xfId="0" applyFont="1" applyFill="1">
      <alignment vertical="center"/>
    </xf>
    <xf numFmtId="0" fontId="25" fillId="0" borderId="0" xfId="0" applyFont="1">
      <alignment vertical="center"/>
    </xf>
    <xf numFmtId="0" fontId="26" fillId="0" borderId="0" xfId="0" applyFont="1">
      <alignment vertical="center"/>
    </xf>
    <xf numFmtId="0" fontId="25" fillId="0" borderId="0" xfId="0" applyFont="1" applyAlignment="1">
      <alignment vertical="center" wrapText="1"/>
    </xf>
    <xf numFmtId="0" fontId="25" fillId="2" borderId="12" xfId="0" applyFont="1" applyFill="1" applyBorder="1">
      <alignment vertical="center"/>
    </xf>
    <xf numFmtId="38" fontId="25" fillId="0" borderId="12" xfId="1" applyFont="1" applyBorder="1" applyProtection="1">
      <alignment vertical="center"/>
      <protection locked="0"/>
    </xf>
    <xf numFmtId="38" fontId="25" fillId="2" borderId="12" xfId="1" applyFont="1" applyFill="1" applyBorder="1">
      <alignment vertical="center"/>
    </xf>
    <xf numFmtId="38" fontId="25" fillId="2" borderId="12" xfId="0" applyNumberFormat="1" applyFont="1" applyFill="1" applyBorder="1">
      <alignment vertical="center"/>
    </xf>
    <xf numFmtId="0" fontId="25" fillId="2" borderId="12" xfId="0" applyFont="1" applyFill="1" applyBorder="1" applyAlignment="1">
      <alignment horizontal="center" vertical="center"/>
    </xf>
    <xf numFmtId="2" fontId="25" fillId="0" borderId="12" xfId="0" applyNumberFormat="1" applyFont="1" applyBorder="1" applyProtection="1">
      <alignment vertical="center"/>
      <protection locked="0"/>
    </xf>
    <xf numFmtId="2" fontId="25" fillId="2" borderId="12" xfId="0" applyNumberFormat="1" applyFont="1" applyFill="1" applyBorder="1">
      <alignment vertical="center"/>
    </xf>
    <xf numFmtId="0" fontId="3" fillId="0" borderId="0" xfId="0" applyFont="1" applyProtection="1">
      <alignment vertical="center"/>
      <protection locked="0"/>
    </xf>
    <xf numFmtId="0" fontId="3" fillId="0" borderId="2" xfId="0" applyFont="1" applyBorder="1">
      <alignment vertical="center"/>
    </xf>
    <xf numFmtId="0" fontId="3" fillId="0" borderId="8" xfId="0" applyFont="1" applyBorder="1" applyAlignment="1">
      <alignment vertical="center" wrapText="1"/>
    </xf>
    <xf numFmtId="0" fontId="3" fillId="0" borderId="4" xfId="0" applyFont="1" applyBorder="1" applyAlignment="1">
      <alignment vertical="center" wrapText="1"/>
    </xf>
    <xf numFmtId="0" fontId="5" fillId="0" borderId="0" xfId="0" applyFont="1" applyAlignment="1">
      <alignment vertical="center" wrapText="1"/>
    </xf>
    <xf numFmtId="0" fontId="15" fillId="0" borderId="0" xfId="0" applyFont="1">
      <alignment vertical="center"/>
    </xf>
    <xf numFmtId="0" fontId="27" fillId="0" borderId="0" xfId="0" applyFont="1">
      <alignment vertical="center"/>
    </xf>
    <xf numFmtId="0" fontId="28" fillId="0" borderId="0" xfId="0" applyFont="1" applyAlignment="1">
      <alignment horizontal="center" vertical="center"/>
    </xf>
    <xf numFmtId="0" fontId="28" fillId="0" borderId="0" xfId="0" applyFont="1">
      <alignment vertical="center"/>
    </xf>
    <xf numFmtId="186" fontId="28" fillId="0" borderId="0" xfId="0" applyNumberFormat="1" applyFont="1">
      <alignment vertical="center"/>
    </xf>
    <xf numFmtId="0" fontId="29" fillId="0" borderId="0" xfId="0" applyFont="1">
      <alignment vertical="center"/>
    </xf>
    <xf numFmtId="187" fontId="28" fillId="0" borderId="0" xfId="0" applyNumberFormat="1" applyFont="1">
      <alignment vertical="center"/>
    </xf>
    <xf numFmtId="188" fontId="28" fillId="0" borderId="0" xfId="0" applyNumberFormat="1" applyFont="1">
      <alignment vertical="center"/>
    </xf>
    <xf numFmtId="186" fontId="28" fillId="6" borderId="0" xfId="0" applyNumberFormat="1" applyFont="1" applyFill="1">
      <alignment vertical="center"/>
    </xf>
    <xf numFmtId="0" fontId="28" fillId="6" borderId="0" xfId="0" applyFont="1" applyFill="1">
      <alignment vertical="center"/>
    </xf>
    <xf numFmtId="0" fontId="28" fillId="6" borderId="0" xfId="0" applyFont="1" applyFill="1" applyAlignment="1">
      <alignment horizontal="center" vertical="center"/>
    </xf>
    <xf numFmtId="187" fontId="28" fillId="6" borderId="0" xfId="0" applyNumberFormat="1" applyFont="1" applyFill="1">
      <alignment vertical="center"/>
    </xf>
    <xf numFmtId="188" fontId="28" fillId="6" borderId="0" xfId="0" applyNumberFormat="1" applyFont="1" applyFill="1">
      <alignment vertical="center"/>
    </xf>
    <xf numFmtId="187" fontId="28" fillId="7" borderId="10" xfId="0" applyNumberFormat="1" applyFont="1" applyFill="1" applyBorder="1">
      <alignment vertical="center"/>
    </xf>
    <xf numFmtId="0" fontId="27" fillId="0" borderId="13" xfId="0" applyFont="1" applyBorder="1" applyAlignment="1">
      <alignment vertical="top" wrapText="1"/>
    </xf>
    <xf numFmtId="0" fontId="31" fillId="0" borderId="13" xfId="0" applyFont="1" applyBorder="1" applyAlignment="1">
      <alignment vertical="top" wrapText="1"/>
    </xf>
    <xf numFmtId="0" fontId="28" fillId="0" borderId="13" xfId="0" applyFont="1" applyBorder="1" applyAlignment="1">
      <alignment horizontal="center" vertical="top" wrapText="1"/>
    </xf>
    <xf numFmtId="0" fontId="28" fillId="0" borderId="13" xfId="0" applyFont="1" applyBorder="1" applyAlignment="1">
      <alignment vertical="top" wrapText="1"/>
    </xf>
    <xf numFmtId="0" fontId="32" fillId="0" borderId="13" xfId="0" applyFont="1" applyBorder="1" applyAlignment="1">
      <alignment vertical="top" wrapText="1"/>
    </xf>
    <xf numFmtId="0" fontId="33" fillId="0" borderId="13" xfId="0" applyFont="1" applyBorder="1" applyAlignment="1">
      <alignment vertical="top" wrapText="1"/>
    </xf>
    <xf numFmtId="186" fontId="28" fillId="0" borderId="13" xfId="0" applyNumberFormat="1" applyFont="1" applyBorder="1" applyAlignment="1">
      <alignment vertical="top" wrapText="1"/>
    </xf>
    <xf numFmtId="0" fontId="28" fillId="0" borderId="1" xfId="0" applyFont="1" applyBorder="1" applyAlignment="1">
      <alignment vertical="top" wrapText="1"/>
    </xf>
    <xf numFmtId="0" fontId="28" fillId="0" borderId="2" xfId="0" applyFont="1" applyBorder="1" applyAlignment="1">
      <alignment horizontal="center" vertical="top" wrapText="1"/>
    </xf>
    <xf numFmtId="0" fontId="28" fillId="0" borderId="2" xfId="0" applyFont="1" applyBorder="1" applyAlignment="1">
      <alignment vertical="top" wrapText="1"/>
    </xf>
    <xf numFmtId="0" fontId="28" fillId="0" borderId="3" xfId="0" applyFont="1" applyBorder="1" applyAlignment="1">
      <alignment horizontal="center" vertical="top" wrapText="1"/>
    </xf>
    <xf numFmtId="0" fontId="28" fillId="0" borderId="1" xfId="0" applyFont="1" applyBorder="1" applyAlignment="1">
      <alignment horizontal="center" vertical="top" wrapText="1"/>
    </xf>
    <xf numFmtId="0" fontId="28" fillId="0" borderId="3" xfId="0" applyFont="1" applyBorder="1" applyAlignment="1">
      <alignment vertical="top"/>
    </xf>
    <xf numFmtId="187" fontId="28" fillId="8" borderId="0" xfId="0" applyNumberFormat="1" applyFont="1" applyFill="1" applyAlignment="1">
      <alignment vertical="top"/>
    </xf>
    <xf numFmtId="187" fontId="28" fillId="8" borderId="0" xfId="0" applyNumberFormat="1" applyFont="1" applyFill="1" applyAlignment="1">
      <alignment vertical="top" wrapText="1"/>
    </xf>
    <xf numFmtId="187" fontId="28" fillId="9" borderId="0" xfId="0" applyNumberFormat="1" applyFont="1" applyFill="1" applyAlignment="1">
      <alignment vertical="top" wrapText="1"/>
    </xf>
    <xf numFmtId="186" fontId="28" fillId="0" borderId="6" xfId="0" applyNumberFormat="1" applyFont="1" applyBorder="1" applyAlignment="1">
      <alignment vertical="top" wrapText="1"/>
    </xf>
    <xf numFmtId="186" fontId="28" fillId="0" borderId="5" xfId="0" applyNumberFormat="1" applyFont="1" applyBorder="1" applyAlignment="1">
      <alignment vertical="top" wrapText="1"/>
    </xf>
    <xf numFmtId="186" fontId="28" fillId="0" borderId="6" xfId="0" applyNumberFormat="1" applyFont="1" applyBorder="1" applyAlignment="1">
      <alignment vertical="top"/>
    </xf>
    <xf numFmtId="188" fontId="28" fillId="0" borderId="7" xfId="0" applyNumberFormat="1" applyFont="1" applyBorder="1" applyAlignment="1">
      <alignment vertical="top"/>
    </xf>
    <xf numFmtId="0" fontId="28" fillId="0" borderId="6" xfId="0" applyFont="1" applyBorder="1" applyAlignment="1">
      <alignment vertical="top" wrapText="1"/>
    </xf>
    <xf numFmtId="0" fontId="28" fillId="0" borderId="7" xfId="0" applyFont="1" applyBorder="1" applyAlignment="1">
      <alignment vertical="top" wrapText="1"/>
    </xf>
    <xf numFmtId="0" fontId="28" fillId="0" borderId="7" xfId="0" applyFont="1" applyBorder="1" applyAlignment="1">
      <alignment horizontal="center" vertical="top" wrapText="1"/>
    </xf>
    <xf numFmtId="0" fontId="28" fillId="0" borderId="6" xfId="0" applyFont="1" applyBorder="1" applyAlignment="1">
      <alignment vertical="top"/>
    </xf>
    <xf numFmtId="0" fontId="28" fillId="0" borderId="5" xfId="0" applyFont="1" applyBorder="1" applyAlignment="1">
      <alignment vertical="top" wrapText="1"/>
    </xf>
    <xf numFmtId="0" fontId="28" fillId="0" borderId="0" xfId="0" applyFont="1" applyAlignment="1">
      <alignment vertical="top" wrapText="1"/>
    </xf>
    <xf numFmtId="187" fontId="28" fillId="8" borderId="0" xfId="0" applyNumberFormat="1" applyFont="1" applyFill="1" applyAlignment="1">
      <alignment horizontal="center" vertical="top" wrapText="1"/>
    </xf>
    <xf numFmtId="187" fontId="28" fillId="9" borderId="1" xfId="0" applyNumberFormat="1" applyFont="1" applyFill="1" applyBorder="1" applyAlignment="1">
      <alignment vertical="top" wrapText="1"/>
    </xf>
    <xf numFmtId="187" fontId="28" fillId="9" borderId="2" xfId="0" applyNumberFormat="1" applyFont="1" applyFill="1" applyBorder="1" applyAlignment="1">
      <alignment vertical="top" wrapText="1"/>
    </xf>
    <xf numFmtId="186" fontId="28" fillId="0" borderId="5" xfId="0" applyNumberFormat="1" applyFont="1" applyBorder="1" applyAlignment="1">
      <alignment vertical="top"/>
    </xf>
    <xf numFmtId="188" fontId="28" fillId="0" borderId="5" xfId="0" applyNumberFormat="1" applyFont="1" applyBorder="1" applyAlignment="1">
      <alignment vertical="top"/>
    </xf>
    <xf numFmtId="0" fontId="34" fillId="0" borderId="18" xfId="0" applyFont="1" applyBorder="1">
      <alignment vertical="center"/>
    </xf>
    <xf numFmtId="0" fontId="31" fillId="0" borderId="18" xfId="0" applyFont="1" applyBorder="1">
      <alignment vertical="center"/>
    </xf>
    <xf numFmtId="0" fontId="28" fillId="0" borderId="18" xfId="0" applyFont="1" applyBorder="1" applyAlignment="1">
      <alignment horizontal="center" vertical="center"/>
    </xf>
    <xf numFmtId="0" fontId="28" fillId="0" borderId="18" xfId="0" applyFont="1" applyBorder="1">
      <alignment vertical="center"/>
    </xf>
    <xf numFmtId="186" fontId="28" fillId="0" borderId="18" xfId="0" applyNumberFormat="1" applyFont="1" applyBorder="1">
      <alignment vertical="center"/>
    </xf>
    <xf numFmtId="0" fontId="28" fillId="0" borderId="13" xfId="0" applyFont="1" applyBorder="1">
      <alignment vertical="center"/>
    </xf>
    <xf numFmtId="0" fontId="28" fillId="0" borderId="13" xfId="0" applyFont="1" applyBorder="1" applyAlignment="1">
      <alignment horizontal="center" vertical="center"/>
    </xf>
    <xf numFmtId="0" fontId="28" fillId="0" borderId="1" xfId="0" applyFont="1" applyBorder="1">
      <alignment vertical="center"/>
    </xf>
    <xf numFmtId="187" fontId="28" fillId="0" borderId="13" xfId="0" applyNumberFormat="1" applyFont="1" applyBorder="1">
      <alignment vertical="center"/>
    </xf>
    <xf numFmtId="187" fontId="28" fillId="4" borderId="1" xfId="0" applyNumberFormat="1" applyFont="1" applyFill="1" applyBorder="1">
      <alignment vertical="center"/>
    </xf>
    <xf numFmtId="187" fontId="28" fillId="4" borderId="3" xfId="0" applyNumberFormat="1" applyFont="1" applyFill="1" applyBorder="1">
      <alignment vertical="center"/>
    </xf>
    <xf numFmtId="187" fontId="28" fillId="2" borderId="1" xfId="0" applyNumberFormat="1" applyFont="1" applyFill="1" applyBorder="1">
      <alignment vertical="center"/>
    </xf>
    <xf numFmtId="187" fontId="28" fillId="2" borderId="2" xfId="0" applyNumberFormat="1" applyFont="1" applyFill="1" applyBorder="1">
      <alignment vertical="center"/>
    </xf>
    <xf numFmtId="187" fontId="28" fillId="2" borderId="3" xfId="0" applyNumberFormat="1" applyFont="1" applyFill="1" applyBorder="1">
      <alignment vertical="center"/>
    </xf>
    <xf numFmtId="187" fontId="28" fillId="10" borderId="1" xfId="0" applyNumberFormat="1" applyFont="1" applyFill="1" applyBorder="1">
      <alignment vertical="center"/>
    </xf>
    <xf numFmtId="187" fontId="28" fillId="10" borderId="2" xfId="0" applyNumberFormat="1" applyFont="1" applyFill="1" applyBorder="1">
      <alignment vertical="center"/>
    </xf>
    <xf numFmtId="187" fontId="28" fillId="10" borderId="3" xfId="0" applyNumberFormat="1" applyFont="1" applyFill="1" applyBorder="1">
      <alignment vertical="center"/>
    </xf>
    <xf numFmtId="187" fontId="35" fillId="6" borderId="3" xfId="0" applyNumberFormat="1" applyFont="1" applyFill="1" applyBorder="1">
      <alignment vertical="center"/>
    </xf>
    <xf numFmtId="187" fontId="28" fillId="7" borderId="1" xfId="0" applyNumberFormat="1" applyFont="1" applyFill="1" applyBorder="1">
      <alignment vertical="center"/>
    </xf>
    <xf numFmtId="187" fontId="28" fillId="7" borderId="2" xfId="0" applyNumberFormat="1" applyFont="1" applyFill="1" applyBorder="1">
      <alignment vertical="center"/>
    </xf>
    <xf numFmtId="187" fontId="28" fillId="7" borderId="3" xfId="0" applyNumberFormat="1" applyFont="1" applyFill="1" applyBorder="1">
      <alignment vertical="center"/>
    </xf>
    <xf numFmtId="187" fontId="28" fillId="11" borderId="1" xfId="0" applyNumberFormat="1" applyFont="1" applyFill="1" applyBorder="1">
      <alignment vertical="center"/>
    </xf>
    <xf numFmtId="187" fontId="28" fillId="11" borderId="2" xfId="0" applyNumberFormat="1" applyFont="1" applyFill="1" applyBorder="1">
      <alignment vertical="center"/>
    </xf>
    <xf numFmtId="187" fontId="28" fillId="11" borderId="3" xfId="0" applyNumberFormat="1" applyFont="1" applyFill="1" applyBorder="1">
      <alignment vertical="center"/>
    </xf>
    <xf numFmtId="187" fontId="28" fillId="3" borderId="1" xfId="0" applyNumberFormat="1" applyFont="1" applyFill="1" applyBorder="1">
      <alignment vertical="center"/>
    </xf>
    <xf numFmtId="187" fontId="28" fillId="3" borderId="2" xfId="0" applyNumberFormat="1" applyFont="1" applyFill="1" applyBorder="1">
      <alignment vertical="center"/>
    </xf>
    <xf numFmtId="187" fontId="28" fillId="3" borderId="3" xfId="0" applyNumberFormat="1" applyFont="1" applyFill="1" applyBorder="1">
      <alignment vertical="center"/>
    </xf>
    <xf numFmtId="187" fontId="28" fillId="4" borderId="2" xfId="0" applyNumberFormat="1" applyFont="1" applyFill="1" applyBorder="1" applyAlignment="1">
      <alignment vertical="center" wrapText="1"/>
    </xf>
    <xf numFmtId="187" fontId="28" fillId="4" borderId="3" xfId="0" applyNumberFormat="1" applyFont="1" applyFill="1" applyBorder="1" applyAlignment="1">
      <alignment vertical="center" wrapText="1"/>
    </xf>
    <xf numFmtId="187" fontId="28" fillId="9" borderId="0" xfId="0" applyNumberFormat="1" applyFont="1" applyFill="1" applyAlignment="1">
      <alignment vertical="center" wrapText="1"/>
    </xf>
    <xf numFmtId="186" fontId="28" fillId="0" borderId="9" xfId="0" applyNumberFormat="1" applyFont="1" applyBorder="1" applyAlignment="1">
      <alignment vertical="top" wrapText="1"/>
    </xf>
    <xf numFmtId="186" fontId="28" fillId="0" borderId="10" xfId="0" applyNumberFormat="1" applyFont="1" applyBorder="1" applyAlignment="1">
      <alignment vertical="top" wrapText="1"/>
    </xf>
    <xf numFmtId="186" fontId="28" fillId="0" borderId="0" xfId="0" applyNumberFormat="1" applyFont="1" applyAlignment="1">
      <alignment horizontal="center" vertical="top" wrapText="1"/>
    </xf>
    <xf numFmtId="186" fontId="28" fillId="0" borderId="8" xfId="0" applyNumberFormat="1" applyFont="1" applyBorder="1" applyAlignment="1">
      <alignment vertical="top"/>
    </xf>
    <xf numFmtId="188" fontId="28" fillId="0" borderId="4" xfId="0" applyNumberFormat="1" applyFont="1" applyBorder="1" applyAlignment="1">
      <alignment vertical="top"/>
    </xf>
    <xf numFmtId="0" fontId="28" fillId="0" borderId="8" xfId="0" applyFont="1" applyBorder="1">
      <alignment vertical="center"/>
    </xf>
    <xf numFmtId="0" fontId="28" fillId="0" borderId="4" xfId="0" applyFont="1" applyBorder="1">
      <alignment vertical="center"/>
    </xf>
    <xf numFmtId="0" fontId="28" fillId="0" borderId="4" xfId="0" applyFont="1" applyBorder="1" applyAlignment="1">
      <alignment horizontal="center" vertical="center"/>
    </xf>
    <xf numFmtId="189" fontId="28" fillId="0" borderId="18" xfId="0" applyNumberFormat="1" applyFont="1" applyBorder="1">
      <alignment vertical="center"/>
    </xf>
    <xf numFmtId="186" fontId="28" fillId="0" borderId="8" xfId="0" applyNumberFormat="1" applyFont="1" applyBorder="1" applyAlignment="1">
      <alignment vertical="top" wrapText="1"/>
    </xf>
    <xf numFmtId="0" fontId="28" fillId="0" borderId="4" xfId="0" applyFont="1" applyBorder="1" applyAlignment="1">
      <alignment vertical="top" wrapText="1"/>
    </xf>
    <xf numFmtId="187" fontId="28" fillId="4" borderId="2" xfId="0" applyNumberFormat="1" applyFont="1" applyFill="1" applyBorder="1">
      <alignment vertical="center"/>
    </xf>
    <xf numFmtId="187" fontId="35" fillId="6" borderId="1" xfId="0" applyNumberFormat="1" applyFont="1" applyFill="1" applyBorder="1">
      <alignment vertical="center"/>
    </xf>
    <xf numFmtId="187" fontId="28" fillId="8" borderId="13" xfId="0" applyNumberFormat="1" applyFont="1" applyFill="1" applyBorder="1" applyAlignment="1">
      <alignment vertical="center" wrapText="1"/>
    </xf>
    <xf numFmtId="187" fontId="28" fillId="4" borderId="1" xfId="0" applyNumberFormat="1" applyFont="1" applyFill="1" applyBorder="1" applyAlignment="1">
      <alignment vertical="center" wrapText="1"/>
    </xf>
    <xf numFmtId="187" fontId="28" fillId="3" borderId="5" xfId="0" applyNumberFormat="1" applyFont="1" applyFill="1" applyBorder="1">
      <alignment vertical="center"/>
    </xf>
    <xf numFmtId="187" fontId="28" fillId="4" borderId="13" xfId="0" applyNumberFormat="1" applyFont="1" applyFill="1" applyBorder="1" applyAlignment="1">
      <alignment vertical="center" wrapText="1"/>
    </xf>
    <xf numFmtId="0" fontId="28" fillId="0" borderId="9" xfId="0" applyFont="1" applyBorder="1" applyAlignment="1">
      <alignment vertical="top"/>
    </xf>
    <xf numFmtId="186" fontId="28" fillId="0" borderId="10" xfId="0" applyNumberFormat="1" applyFont="1" applyBorder="1" applyAlignment="1">
      <alignment vertical="top"/>
    </xf>
    <xf numFmtId="188" fontId="28" fillId="0" borderId="10" xfId="0" applyNumberFormat="1" applyFont="1" applyBorder="1" applyAlignment="1"/>
    <xf numFmtId="188" fontId="28" fillId="0" borderId="11" xfId="0" applyNumberFormat="1" applyFont="1" applyBorder="1" applyAlignment="1"/>
    <xf numFmtId="0" fontId="34" fillId="5" borderId="14" xfId="0" applyFont="1" applyFill="1" applyBorder="1" applyAlignment="1">
      <alignment vertical="center" wrapText="1"/>
    </xf>
    <xf numFmtId="0" fontId="31" fillId="0" borderId="18" xfId="0" applyFont="1" applyBorder="1" applyAlignment="1">
      <alignment vertical="center" wrapText="1"/>
    </xf>
    <xf numFmtId="0" fontId="29" fillId="0" borderId="18" xfId="0" applyFont="1" applyBorder="1" applyAlignment="1">
      <alignment horizontal="center" vertical="center" wrapText="1"/>
    </xf>
    <xf numFmtId="0" fontId="28" fillId="5" borderId="18" xfId="0" applyFont="1" applyFill="1" applyBorder="1" applyAlignment="1">
      <alignment horizontal="center" vertical="center" wrapText="1"/>
    </xf>
    <xf numFmtId="0" fontId="35" fillId="0" borderId="18" xfId="0" applyFont="1" applyBorder="1" applyAlignment="1">
      <alignment vertical="center" wrapText="1"/>
    </xf>
    <xf numFmtId="186" fontId="28" fillId="0" borderId="18" xfId="0" applyNumberFormat="1" applyFont="1" applyBorder="1" applyAlignment="1">
      <alignment vertical="center" wrapText="1"/>
    </xf>
    <xf numFmtId="0" fontId="28" fillId="0" borderId="18" xfId="0" applyFont="1" applyBorder="1" applyAlignment="1">
      <alignment vertical="center" wrapText="1"/>
    </xf>
    <xf numFmtId="0" fontId="28" fillId="0" borderId="18" xfId="0" applyFont="1" applyBorder="1" applyAlignment="1">
      <alignment horizontal="center" vertical="center" wrapText="1"/>
    </xf>
    <xf numFmtId="187" fontId="28" fillId="0" borderId="18" xfId="0" applyNumberFormat="1" applyFont="1" applyBorder="1" applyAlignment="1">
      <alignment vertical="center" wrapText="1"/>
    </xf>
    <xf numFmtId="187" fontId="28" fillId="0" borderId="13" xfId="0" applyNumberFormat="1" applyFont="1" applyBorder="1" applyAlignment="1">
      <alignment vertical="center" wrapText="1"/>
    </xf>
    <xf numFmtId="187" fontId="28" fillId="5" borderId="13" xfId="0" applyNumberFormat="1" applyFont="1" applyFill="1" applyBorder="1" applyAlignment="1">
      <alignment vertical="center" wrapText="1"/>
    </xf>
    <xf numFmtId="187" fontId="28" fillId="5" borderId="18" xfId="0" applyNumberFormat="1" applyFont="1" applyFill="1" applyBorder="1" applyAlignment="1">
      <alignment vertical="center" wrapText="1"/>
    </xf>
    <xf numFmtId="187" fontId="38" fillId="0" borderId="18" xfId="0" applyNumberFormat="1" applyFont="1" applyBorder="1" applyAlignment="1">
      <alignment vertical="center" wrapText="1"/>
    </xf>
    <xf numFmtId="187" fontId="28" fillId="4" borderId="18" xfId="0" applyNumberFormat="1" applyFont="1" applyFill="1" applyBorder="1" applyAlignment="1">
      <alignment vertical="center" wrapText="1"/>
    </xf>
    <xf numFmtId="187" fontId="39" fillId="0" borderId="13" xfId="0" applyNumberFormat="1" applyFont="1" applyBorder="1" applyAlignment="1">
      <alignment vertical="center" wrapText="1"/>
    </xf>
    <xf numFmtId="187" fontId="28" fillId="0" borderId="14" xfId="0" applyNumberFormat="1" applyFont="1" applyBorder="1" applyAlignment="1">
      <alignment vertical="center" wrapText="1"/>
    </xf>
    <xf numFmtId="187" fontId="40" fillId="8" borderId="0" xfId="0" applyNumberFormat="1" applyFont="1" applyFill="1" applyAlignment="1">
      <alignment vertical="center" wrapText="1"/>
    </xf>
    <xf numFmtId="187" fontId="40" fillId="12" borderId="0" xfId="0" applyNumberFormat="1" applyFont="1" applyFill="1" applyAlignment="1">
      <alignment vertical="center" wrapText="1"/>
    </xf>
    <xf numFmtId="187" fontId="28" fillId="9" borderId="13" xfId="0" applyNumberFormat="1" applyFont="1" applyFill="1" applyBorder="1" applyAlignment="1">
      <alignment vertical="center" wrapText="1"/>
    </xf>
    <xf numFmtId="186" fontId="28" fillId="0" borderId="13" xfId="0" applyNumberFormat="1" applyFont="1" applyBorder="1">
      <alignment vertical="center"/>
    </xf>
    <xf numFmtId="188" fontId="28" fillId="4" borderId="13" xfId="0" applyNumberFormat="1" applyFont="1" applyFill="1" applyBorder="1">
      <alignment vertical="center"/>
    </xf>
    <xf numFmtId="0" fontId="28" fillId="0" borderId="13" xfId="0" applyFont="1" applyBorder="1" applyAlignment="1">
      <alignment vertical="center" wrapText="1"/>
    </xf>
    <xf numFmtId="0" fontId="28" fillId="0" borderId="13" xfId="0" applyFont="1" applyBorder="1" applyAlignment="1">
      <alignment horizontal="center" vertical="center" wrapText="1"/>
    </xf>
    <xf numFmtId="186" fontId="28" fillId="0" borderId="13" xfId="0" applyNumberFormat="1" applyFont="1" applyBorder="1" applyAlignment="1">
      <alignment vertical="center" wrapText="1"/>
    </xf>
    <xf numFmtId="0" fontId="33" fillId="0" borderId="13" xfId="0" applyFont="1" applyBorder="1" applyAlignment="1">
      <alignment vertical="center" wrapText="1"/>
    </xf>
    <xf numFmtId="0" fontId="28" fillId="0" borderId="0" xfId="0" applyFont="1" applyAlignment="1">
      <alignment vertical="center" wrapText="1"/>
    </xf>
    <xf numFmtId="187" fontId="28" fillId="4" borderId="12" xfId="0" applyNumberFormat="1" applyFont="1" applyFill="1" applyBorder="1" applyAlignment="1">
      <alignment vertical="center" wrapText="1"/>
    </xf>
    <xf numFmtId="187" fontId="28" fillId="4" borderId="14" xfId="0" applyNumberFormat="1" applyFont="1" applyFill="1" applyBorder="1" applyAlignment="1">
      <alignment vertical="center" wrapText="1"/>
    </xf>
    <xf numFmtId="187" fontId="43" fillId="0" borderId="18" xfId="0" applyNumberFormat="1" applyFont="1" applyBorder="1" applyAlignment="1">
      <alignment vertical="center" wrapText="1"/>
    </xf>
    <xf numFmtId="187" fontId="28" fillId="8" borderId="14" xfId="0" applyNumberFormat="1" applyFont="1" applyFill="1" applyBorder="1" applyAlignment="1">
      <alignment vertical="center" wrapText="1"/>
    </xf>
    <xf numFmtId="187" fontId="28" fillId="0" borderId="0" xfId="0" applyNumberFormat="1" applyFont="1" applyAlignment="1">
      <alignment vertical="center" wrapText="1"/>
    </xf>
    <xf numFmtId="187" fontId="40" fillId="8" borderId="9" xfId="0" applyNumberFormat="1" applyFont="1" applyFill="1" applyBorder="1" applyAlignment="1">
      <alignment vertical="center" wrapText="1"/>
    </xf>
    <xf numFmtId="187" fontId="40" fillId="8" borderId="10" xfId="0" applyNumberFormat="1" applyFont="1" applyFill="1" applyBorder="1" applyAlignment="1">
      <alignment vertical="center" wrapText="1"/>
    </xf>
    <xf numFmtId="187" fontId="40" fillId="12" borderId="10" xfId="0" applyNumberFormat="1" applyFont="1" applyFill="1" applyBorder="1" applyAlignment="1">
      <alignment vertical="center" wrapText="1"/>
    </xf>
    <xf numFmtId="187" fontId="28" fillId="0" borderId="12" xfId="0" applyNumberFormat="1" applyFont="1" applyBorder="1" applyAlignment="1">
      <alignment vertical="center" wrapText="1"/>
    </xf>
    <xf numFmtId="0" fontId="28" fillId="0" borderId="12" xfId="0" applyFont="1" applyBorder="1" applyAlignment="1">
      <alignment vertical="center" wrapText="1"/>
    </xf>
    <xf numFmtId="186" fontId="28" fillId="0" borderId="12" xfId="0" applyNumberFormat="1" applyFont="1" applyBorder="1" applyAlignment="1">
      <alignment vertical="center" wrapText="1"/>
    </xf>
    <xf numFmtId="188" fontId="28" fillId="4" borderId="12" xfId="0" applyNumberFormat="1" applyFont="1" applyFill="1" applyBorder="1" applyAlignment="1">
      <alignment vertical="center" wrapText="1"/>
    </xf>
    <xf numFmtId="0" fontId="34" fillId="5" borderId="12" xfId="0" applyFont="1" applyFill="1" applyBorder="1">
      <alignment vertical="center"/>
    </xf>
    <xf numFmtId="0" fontId="0" fillId="0" borderId="12" xfId="0" applyBorder="1" applyAlignment="1">
      <alignment horizontal="center" vertical="center"/>
    </xf>
    <xf numFmtId="0" fontId="0" fillId="5" borderId="12" xfId="0" applyFill="1" applyBorder="1" applyAlignment="1">
      <alignment horizontal="center" vertical="center" shrinkToFit="1"/>
    </xf>
    <xf numFmtId="0" fontId="0" fillId="0" borderId="12" xfId="0" applyBorder="1">
      <alignment vertical="center"/>
    </xf>
    <xf numFmtId="186" fontId="0" fillId="0" borderId="12" xfId="0" applyNumberFormat="1" applyBorder="1">
      <alignment vertical="center"/>
    </xf>
    <xf numFmtId="0" fontId="0" fillId="5" borderId="12" xfId="0" applyFill="1" applyBorder="1">
      <alignment vertical="center"/>
    </xf>
    <xf numFmtId="0" fontId="0" fillId="5" borderId="12" xfId="0" applyFill="1" applyBorder="1" applyAlignment="1">
      <alignment horizontal="center" vertical="center"/>
    </xf>
    <xf numFmtId="187" fontId="0" fillId="5" borderId="12" xfId="0" applyNumberFormat="1" applyFill="1" applyBorder="1">
      <alignment vertical="center"/>
    </xf>
    <xf numFmtId="187" fontId="0" fillId="4" borderId="12" xfId="0" applyNumberFormat="1" applyFill="1" applyBorder="1">
      <alignment vertical="center"/>
    </xf>
    <xf numFmtId="187" fontId="31" fillId="4" borderId="12" xfId="0" applyNumberFormat="1" applyFont="1" applyFill="1" applyBorder="1">
      <alignment vertical="center"/>
    </xf>
    <xf numFmtId="187" fontId="0" fillId="0" borderId="12" xfId="0" applyNumberFormat="1" applyBorder="1">
      <alignment vertical="center"/>
    </xf>
    <xf numFmtId="185" fontId="0" fillId="0" borderId="12" xfId="0" applyNumberFormat="1" applyBorder="1">
      <alignment vertical="center"/>
    </xf>
    <xf numFmtId="0" fontId="0" fillId="5" borderId="2" xfId="0" applyFill="1" applyBorder="1">
      <alignment vertical="center"/>
    </xf>
    <xf numFmtId="0" fontId="0" fillId="5" borderId="3" xfId="0" applyFill="1" applyBorder="1">
      <alignment vertical="center"/>
    </xf>
    <xf numFmtId="188" fontId="0" fillId="4" borderId="12" xfId="0" applyNumberFormat="1" applyFill="1" applyBorder="1">
      <alignment vertical="center"/>
    </xf>
    <xf numFmtId="0" fontId="28" fillId="13" borderId="0" xfId="0" applyFont="1" applyFill="1">
      <alignment vertical="center"/>
    </xf>
    <xf numFmtId="0" fontId="45" fillId="0" borderId="12" xfId="0" applyFont="1" applyBorder="1">
      <alignment vertical="center"/>
    </xf>
    <xf numFmtId="178" fontId="0" fillId="5" borderId="1" xfId="0" applyNumberFormat="1" applyFill="1" applyBorder="1">
      <alignment vertical="center"/>
    </xf>
    <xf numFmtId="187" fontId="46" fillId="0" borderId="0" xfId="0" applyNumberFormat="1" applyFont="1">
      <alignment vertical="center"/>
    </xf>
    <xf numFmtId="187" fontId="28" fillId="13" borderId="0" xfId="0" applyNumberFormat="1" applyFont="1" applyFill="1">
      <alignment vertical="center"/>
    </xf>
    <xf numFmtId="0" fontId="31" fillId="13" borderId="0" xfId="0" applyFont="1" applyFill="1">
      <alignment vertical="center"/>
    </xf>
    <xf numFmtId="187" fontId="28" fillId="13" borderId="0" xfId="0" applyNumberFormat="1" applyFont="1" applyFill="1" applyAlignment="1">
      <alignment horizontal="center" vertical="center"/>
    </xf>
    <xf numFmtId="186" fontId="28" fillId="13" borderId="0" xfId="0" applyNumberFormat="1" applyFont="1" applyFill="1">
      <alignment vertical="center"/>
    </xf>
    <xf numFmtId="0" fontId="28" fillId="13" borderId="0" xfId="0" applyFont="1" applyFill="1" applyAlignment="1">
      <alignment horizontal="center" vertical="center"/>
    </xf>
    <xf numFmtId="49" fontId="3" fillId="0" borderId="0" xfId="0" applyNumberFormat="1" applyFont="1" applyProtection="1">
      <alignment vertical="center"/>
      <protection locked="0"/>
    </xf>
    <xf numFmtId="0" fontId="47" fillId="0" borderId="0" xfId="0" applyFont="1" applyProtection="1">
      <alignment vertical="center"/>
      <protection locked="0"/>
    </xf>
    <xf numFmtId="49" fontId="47" fillId="0" borderId="0" xfId="0" applyNumberFormat="1" applyFont="1" applyProtection="1">
      <alignment vertical="center"/>
      <protection locked="0"/>
    </xf>
    <xf numFmtId="0" fontId="8" fillId="0" borderId="0" xfId="0" applyFont="1" applyAlignment="1">
      <alignment horizontal="center" vertical="center"/>
    </xf>
    <xf numFmtId="187" fontId="36" fillId="0" borderId="18" xfId="0" applyNumberFormat="1" applyFont="1" applyBorder="1" applyAlignment="1">
      <alignment vertical="center" wrapText="1"/>
    </xf>
    <xf numFmtId="187" fontId="48" fillId="0" borderId="18" xfId="0" applyNumberFormat="1" applyFont="1" applyBorder="1" applyAlignment="1">
      <alignment vertical="center" wrapText="1"/>
    </xf>
    <xf numFmtId="187" fontId="0" fillId="14" borderId="12" xfId="0" applyNumberFormat="1" applyFill="1" applyBorder="1">
      <alignment vertical="center"/>
    </xf>
    <xf numFmtId="187" fontId="31" fillId="14" borderId="12" xfId="0" applyNumberFormat="1" applyFont="1" applyFill="1" applyBorder="1">
      <alignment vertical="center"/>
    </xf>
    <xf numFmtId="187" fontId="0" fillId="14" borderId="12" xfId="0" applyNumberFormat="1" applyFill="1" applyBorder="1" applyAlignment="1">
      <alignment vertical="center" wrapText="1"/>
    </xf>
    <xf numFmtId="187" fontId="0" fillId="14" borderId="12" xfId="0" applyNumberFormat="1" applyFill="1" applyBorder="1" applyAlignment="1">
      <alignment horizontal="right" vertical="center"/>
    </xf>
    <xf numFmtId="187" fontId="28" fillId="0" borderId="12" xfId="0" applyNumberFormat="1" applyFont="1" applyBorder="1">
      <alignment vertical="center"/>
    </xf>
    <xf numFmtId="187" fontId="28" fillId="4" borderId="12" xfId="0" applyNumberFormat="1" applyFont="1" applyFill="1" applyBorder="1">
      <alignment vertical="center"/>
    </xf>
    <xf numFmtId="0" fontId="49" fillId="0" borderId="0" xfId="0" applyFont="1">
      <alignment vertical="center"/>
    </xf>
    <xf numFmtId="0" fontId="49" fillId="0" borderId="0" xfId="0" applyFont="1" applyAlignment="1">
      <alignment horizontal="right" vertical="center"/>
    </xf>
    <xf numFmtId="0" fontId="49" fillId="0" borderId="0" xfId="0" applyFont="1" applyProtection="1">
      <alignment vertical="center"/>
      <protection locked="0"/>
    </xf>
    <xf numFmtId="0" fontId="49" fillId="0" borderId="12" xfId="0" applyFont="1" applyBorder="1">
      <alignment vertical="center"/>
    </xf>
    <xf numFmtId="0" fontId="49" fillId="0" borderId="12" xfId="0" applyFont="1" applyBorder="1" applyAlignment="1">
      <alignment horizontal="center" vertical="center"/>
    </xf>
    <xf numFmtId="0" fontId="49" fillId="15" borderId="12" xfId="0" applyFont="1" applyFill="1" applyBorder="1" applyProtection="1">
      <alignment vertical="center"/>
      <protection locked="0"/>
    </xf>
    <xf numFmtId="2" fontId="49" fillId="0" borderId="12" xfId="0" applyNumberFormat="1" applyFont="1" applyBorder="1">
      <alignment vertical="center"/>
    </xf>
    <xf numFmtId="190" fontId="49" fillId="0" borderId="12" xfId="0" applyNumberFormat="1" applyFont="1" applyBorder="1">
      <alignment vertical="center"/>
    </xf>
    <xf numFmtId="190" fontId="49" fillId="0" borderId="12" xfId="1" applyNumberFormat="1" applyFont="1" applyBorder="1" applyAlignment="1" applyProtection="1">
      <alignment vertical="center"/>
    </xf>
    <xf numFmtId="0" fontId="43" fillId="0" borderId="0" xfId="0" applyFont="1">
      <alignment vertical="center"/>
    </xf>
    <xf numFmtId="0" fontId="43" fillId="0" borderId="12" xfId="0" applyFont="1" applyBorder="1" applyAlignment="1">
      <alignment horizontal="center" vertical="center"/>
    </xf>
    <xf numFmtId="0" fontId="49" fillId="0" borderId="0" xfId="0" applyFont="1" applyAlignment="1">
      <alignment vertical="center" wrapText="1"/>
    </xf>
    <xf numFmtId="38" fontId="49" fillId="0" borderId="0" xfId="1" applyFont="1" applyProtection="1">
      <alignment vertical="center"/>
    </xf>
    <xf numFmtId="0" fontId="23" fillId="3" borderId="0" xfId="0" applyFont="1" applyFill="1" applyAlignment="1" applyProtection="1">
      <alignment horizontal="center" vertical="center"/>
      <protection locked="0"/>
    </xf>
    <xf numFmtId="0" fontId="25" fillId="0" borderId="12" xfId="0" applyFont="1" applyBorder="1" applyAlignment="1">
      <alignment horizontal="center" vertical="center"/>
    </xf>
    <xf numFmtId="0" fontId="25" fillId="0" borderId="12" xfId="0" applyFont="1" applyBorder="1" applyAlignment="1">
      <alignment vertical="center" shrinkToFit="1"/>
    </xf>
    <xf numFmtId="190" fontId="49" fillId="15" borderId="12" xfId="0" applyNumberFormat="1" applyFont="1" applyFill="1" applyBorder="1" applyProtection="1">
      <alignment vertical="center"/>
      <protection locked="0"/>
    </xf>
    <xf numFmtId="0" fontId="15" fillId="0" borderId="0" xfId="0" applyFont="1" applyAlignment="1">
      <alignment horizontal="right" vertical="center"/>
    </xf>
    <xf numFmtId="191" fontId="3" fillId="0" borderId="0" xfId="0" applyNumberFormat="1" applyFont="1" applyAlignment="1">
      <alignment horizontal="right" vertical="center"/>
    </xf>
    <xf numFmtId="181" fontId="3" fillId="0" borderId="0" xfId="0" applyNumberFormat="1" applyFont="1" applyAlignment="1">
      <alignment horizontal="center" vertical="center"/>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3" fillId="0" borderId="0" xfId="0" applyFont="1" applyAlignment="1" applyProtection="1">
      <alignment horizontal="left" vertical="center"/>
      <protection locked="0"/>
    </xf>
    <xf numFmtId="0" fontId="3" fillId="0" borderId="0" xfId="0" applyFont="1" applyAlignment="1">
      <alignment horizontal="left" vertical="center" wrapText="1"/>
    </xf>
    <xf numFmtId="0" fontId="23" fillId="3" borderId="1" xfId="0" applyFont="1" applyFill="1" applyBorder="1" applyAlignment="1" applyProtection="1">
      <alignment horizontal="center" vertical="center"/>
      <protection locked="0"/>
    </xf>
    <xf numFmtId="0" fontId="23" fillId="3" borderId="2" xfId="0" applyFont="1" applyFill="1" applyBorder="1" applyAlignment="1" applyProtection="1">
      <alignment horizontal="center" vertical="center"/>
      <protection locked="0"/>
    </xf>
    <xf numFmtId="0" fontId="23" fillId="3" borderId="3" xfId="0" applyFont="1" applyFill="1" applyBorder="1" applyAlignment="1" applyProtection="1">
      <alignment horizontal="center" vertical="center"/>
      <protection locked="0"/>
    </xf>
    <xf numFmtId="0" fontId="3" fillId="0" borderId="7" xfId="0" applyFont="1" applyBorder="1" applyAlignment="1">
      <alignment horizontal="center" vertical="center"/>
    </xf>
    <xf numFmtId="0" fontId="3" fillId="0" borderId="11" xfId="0" applyFont="1" applyBorder="1" applyAlignment="1">
      <alignment horizontal="center" vertical="center"/>
    </xf>
    <xf numFmtId="177" fontId="3" fillId="0" borderId="5" xfId="0" applyNumberFormat="1"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177" fontId="3" fillId="0" borderId="10" xfId="0" applyNumberFormat="1" applyFont="1" applyBorder="1" applyAlignment="1" applyProtection="1">
      <alignment horizontal="center" vertical="center"/>
      <protection locked="0"/>
    </xf>
    <xf numFmtId="182" fontId="3" fillId="2" borderId="1" xfId="0" applyNumberFormat="1" applyFont="1" applyFill="1" applyBorder="1" applyAlignment="1">
      <alignment horizontal="center" vertical="center"/>
    </xf>
    <xf numFmtId="182" fontId="3" fillId="2" borderId="2" xfId="0" applyNumberFormat="1" applyFont="1" applyFill="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pplyProtection="1">
      <alignment horizontal="center" vertical="center"/>
      <protection locked="0"/>
    </xf>
    <xf numFmtId="0" fontId="3" fillId="0" borderId="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183" fontId="3" fillId="0" borderId="1" xfId="0" applyNumberFormat="1" applyFont="1" applyBorder="1" applyAlignment="1" applyProtection="1">
      <alignment horizontal="right" vertical="center"/>
      <protection locked="0"/>
    </xf>
    <xf numFmtId="183" fontId="3" fillId="0" borderId="2" xfId="0" applyNumberFormat="1" applyFont="1" applyBorder="1" applyAlignment="1" applyProtection="1">
      <alignment horizontal="right" vertical="center"/>
      <protection locked="0"/>
    </xf>
    <xf numFmtId="183" fontId="3" fillId="0" borderId="3" xfId="0" applyNumberFormat="1" applyFont="1" applyBorder="1" applyAlignment="1" applyProtection="1">
      <alignment horizontal="right" vertical="center"/>
      <protection locked="0"/>
    </xf>
    <xf numFmtId="0" fontId="3" fillId="0" borderId="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178" fontId="3" fillId="0" borderId="1" xfId="0" applyNumberFormat="1" applyFont="1" applyBorder="1" applyAlignment="1" applyProtection="1">
      <alignment horizontal="right" vertical="center"/>
      <protection locked="0"/>
    </xf>
    <xf numFmtId="178" fontId="3" fillId="0" borderId="2" xfId="0" applyNumberFormat="1" applyFont="1" applyBorder="1" applyAlignment="1" applyProtection="1">
      <alignment horizontal="right" vertical="center"/>
      <protection locked="0"/>
    </xf>
    <xf numFmtId="177" fontId="3" fillId="0" borderId="2" xfId="0" applyNumberFormat="1" applyFont="1" applyBorder="1" applyAlignment="1" applyProtection="1">
      <alignment horizontal="center" vertical="center"/>
      <protection locked="0"/>
    </xf>
    <xf numFmtId="0" fontId="7" fillId="0" borderId="0" xfId="0" applyFont="1" applyAlignment="1">
      <alignment horizontal="left" vertical="center" wrapText="1"/>
    </xf>
    <xf numFmtId="0" fontId="11"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191" fontId="3" fillId="2" borderId="1" xfId="0" applyNumberFormat="1" applyFont="1" applyFill="1" applyBorder="1" applyAlignment="1">
      <alignment horizontal="right" vertical="center"/>
    </xf>
    <xf numFmtId="191" fontId="3" fillId="2" borderId="2" xfId="0" applyNumberFormat="1" applyFont="1" applyFill="1" applyBorder="1" applyAlignment="1">
      <alignment horizontal="righ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7" fillId="0" borderId="12" xfId="0" applyFont="1" applyBorder="1" applyAlignment="1">
      <alignment horizontal="center" vertical="center" wrapText="1"/>
    </xf>
    <xf numFmtId="181" fontId="3" fillId="2" borderId="1" xfId="0" applyNumberFormat="1" applyFont="1" applyFill="1" applyBorder="1" applyAlignment="1">
      <alignment horizontal="center" vertical="center"/>
    </xf>
    <xf numFmtId="181" fontId="3" fillId="2" borderId="2" xfId="0" applyNumberFormat="1" applyFont="1" applyFill="1" applyBorder="1" applyAlignment="1">
      <alignment horizontal="center" vertical="center"/>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10" fillId="0" borderId="0" xfId="0" applyFont="1" applyAlignment="1">
      <alignment horizontal="left"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0" fontId="3" fillId="0" borderId="12" xfId="0" applyFont="1" applyBorder="1" applyAlignment="1" applyProtection="1">
      <alignment horizontal="center" vertical="center" wrapText="1"/>
      <protection locked="0"/>
    </xf>
    <xf numFmtId="0" fontId="3" fillId="0" borderId="0" xfId="0" applyFont="1" applyAlignment="1">
      <alignment horizontal="left" vertical="center"/>
    </xf>
    <xf numFmtId="0" fontId="13" fillId="0" borderId="0" xfId="0" applyFont="1" applyAlignment="1">
      <alignment horizontal="left" vertical="top"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2" fillId="0" borderId="0" xfId="0" applyFont="1" applyAlignment="1">
      <alignment horizontal="left" vertical="top" wrapText="1"/>
    </xf>
    <xf numFmtId="178" fontId="3" fillId="0" borderId="10" xfId="0" applyNumberFormat="1" applyFont="1" applyBorder="1" applyAlignment="1" applyProtection="1">
      <alignment horizontal="right" vertical="center"/>
      <protection locked="0"/>
    </xf>
    <xf numFmtId="178" fontId="3" fillId="0" borderId="0" xfId="0" applyNumberFormat="1" applyFont="1" applyAlignment="1" applyProtection="1">
      <alignment horizontal="right" vertical="center"/>
      <protection locked="0"/>
    </xf>
    <xf numFmtId="177" fontId="3" fillId="0" borderId="0" xfId="0" applyNumberFormat="1" applyFont="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49" fontId="3" fillId="0" borderId="1" xfId="0" applyNumberFormat="1" applyFont="1" applyBorder="1" applyAlignment="1" applyProtection="1">
      <alignment horizontal="left" vertical="center"/>
      <protection locked="0"/>
    </xf>
    <xf numFmtId="49" fontId="3" fillId="0" borderId="2" xfId="0" applyNumberFormat="1" applyFont="1" applyBorder="1" applyAlignment="1" applyProtection="1">
      <alignment horizontal="left" vertical="center"/>
      <protection locked="0"/>
    </xf>
    <xf numFmtId="49" fontId="3" fillId="0" borderId="3" xfId="0" applyNumberFormat="1" applyFont="1" applyBorder="1" applyAlignment="1" applyProtection="1">
      <alignment horizontal="left" vertical="center"/>
      <protection locked="0"/>
    </xf>
    <xf numFmtId="0" fontId="3" fillId="0" borderId="15"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3" fillId="0" borderId="17" xfId="0" applyFont="1" applyBorder="1" applyAlignment="1" applyProtection="1">
      <alignment horizontal="left" vertical="center" shrinkToFit="1"/>
      <protection locked="0"/>
    </xf>
    <xf numFmtId="0" fontId="3" fillId="0" borderId="5"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179" fontId="3" fillId="0" borderId="0" xfId="0" applyNumberFormat="1" applyFont="1" applyAlignment="1">
      <alignment horizontal="center" vertical="center"/>
    </xf>
    <xf numFmtId="0" fontId="19" fillId="0" borderId="0" xfId="0" applyFont="1" applyAlignment="1">
      <alignment horizontal="center" vertical="center"/>
    </xf>
    <xf numFmtId="180" fontId="3" fillId="0" borderId="0" xfId="0" applyNumberFormat="1" applyFont="1" applyAlignment="1">
      <alignment horizontal="center" vertical="center"/>
    </xf>
    <xf numFmtId="180" fontId="3" fillId="0" borderId="1" xfId="0" applyNumberFormat="1" applyFont="1" applyBorder="1" applyAlignment="1" applyProtection="1">
      <alignment horizontal="right" vertical="center"/>
      <protection locked="0"/>
    </xf>
    <xf numFmtId="180" fontId="3" fillId="0" borderId="2" xfId="0" applyNumberFormat="1" applyFont="1" applyBorder="1" applyAlignment="1" applyProtection="1">
      <alignment horizontal="right" vertical="center"/>
      <protection locked="0"/>
    </xf>
    <xf numFmtId="180" fontId="3" fillId="0" borderId="3" xfId="0" applyNumberFormat="1"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3" fillId="0" borderId="0" xfId="0" applyFont="1" applyAlignment="1" applyProtection="1">
      <alignment horizontal="right" vertical="center"/>
      <protection locked="0"/>
    </xf>
    <xf numFmtId="49" fontId="3" fillId="0" borderId="9" xfId="0" applyNumberFormat="1" applyFont="1" applyBorder="1" applyAlignment="1" applyProtection="1">
      <alignment horizontal="left" vertical="center"/>
      <protection locked="0"/>
    </xf>
    <xf numFmtId="49" fontId="3" fillId="0" borderId="10" xfId="0" applyNumberFormat="1" applyFont="1" applyBorder="1" applyAlignment="1" applyProtection="1">
      <alignment horizontal="left" vertical="center"/>
      <protection locked="0"/>
    </xf>
    <xf numFmtId="49" fontId="3" fillId="0" borderId="11" xfId="0" applyNumberFormat="1" applyFont="1" applyBorder="1" applyAlignment="1" applyProtection="1">
      <alignment horizontal="left" vertical="center"/>
      <protection locked="0"/>
    </xf>
    <xf numFmtId="0" fontId="3" fillId="0" borderId="12" xfId="0" applyFont="1" applyBorder="1" applyAlignment="1" applyProtection="1">
      <alignment horizontal="center" vertical="center" shrinkToFit="1"/>
      <protection locked="0"/>
    </xf>
    <xf numFmtId="0" fontId="8" fillId="0" borderId="0" xfId="0" applyFont="1" applyAlignment="1">
      <alignment horizontal="center" vertical="center"/>
    </xf>
    <xf numFmtId="0" fontId="3" fillId="0" borderId="0" xfId="0" applyFont="1" applyAlignment="1" applyProtection="1">
      <alignment horizontal="left" vertical="center"/>
      <protection locked="0"/>
    </xf>
    <xf numFmtId="0" fontId="8" fillId="0" borderId="0" xfId="0" applyFont="1" applyAlignment="1">
      <alignment horizontal="left" vertical="center" wrapText="1"/>
    </xf>
    <xf numFmtId="0" fontId="9" fillId="0" borderId="0" xfId="0" applyFont="1" applyAlignment="1">
      <alignment horizontal="left" vertical="center" wrapText="1"/>
    </xf>
    <xf numFmtId="0" fontId="15" fillId="0" borderId="0" xfId="0" applyFont="1" applyAlignment="1">
      <alignment horizontal="left" vertical="center" wrapText="1"/>
    </xf>
    <xf numFmtId="0" fontId="15" fillId="0" borderId="4" xfId="0" applyFont="1" applyBorder="1" applyAlignment="1">
      <alignment horizontal="left" vertical="center" wrapText="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2" fillId="0" borderId="0" xfId="0" applyFont="1" applyAlignment="1">
      <alignment horizontal="left" vertical="center" wrapText="1"/>
    </xf>
    <xf numFmtId="0" fontId="14" fillId="0" borderId="0" xfId="0" applyFont="1" applyAlignment="1">
      <alignment horizontal="left" vertical="center" wrapText="1"/>
    </xf>
    <xf numFmtId="0" fontId="3" fillId="0" borderId="6" xfId="0" applyFont="1" applyBorder="1" applyAlignment="1" applyProtection="1">
      <alignment horizontal="left" vertical="center"/>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78" fontId="3" fillId="0" borderId="5" xfId="0" applyNumberFormat="1" applyFont="1" applyBorder="1" applyAlignment="1" applyProtection="1">
      <alignment horizontal="right" vertical="center"/>
      <protection locked="0"/>
    </xf>
    <xf numFmtId="185" fontId="3" fillId="0" borderId="1" xfId="0" applyNumberFormat="1" applyFont="1" applyBorder="1" applyAlignment="1" applyProtection="1">
      <alignment horizontal="center" vertical="center"/>
      <protection locked="0"/>
    </xf>
    <xf numFmtId="185" fontId="3" fillId="0" borderId="2" xfId="0" applyNumberFormat="1" applyFont="1" applyBorder="1" applyAlignment="1" applyProtection="1">
      <alignment horizontal="center" vertical="center"/>
      <protection locked="0"/>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2" xfId="0" applyFont="1" applyBorder="1" applyAlignment="1" applyProtection="1">
      <alignment horizontal="left" vertical="center"/>
      <protection locked="0"/>
    </xf>
    <xf numFmtId="0" fontId="5" fillId="0" borderId="0" xfId="0" applyFont="1" applyAlignment="1">
      <alignment horizontal="center" vertical="center"/>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2" borderId="6" xfId="0" applyFont="1" applyFill="1" applyBorder="1" applyAlignment="1">
      <alignment horizontal="center" vertical="center"/>
    </xf>
    <xf numFmtId="181" fontId="3" fillId="2" borderId="5" xfId="0" applyNumberFormat="1" applyFont="1" applyFill="1" applyBorder="1" applyAlignment="1">
      <alignment horizontal="center" vertical="center"/>
    </xf>
    <xf numFmtId="181" fontId="3" fillId="2" borderId="7" xfId="0" applyNumberFormat="1" applyFont="1" applyFill="1" applyBorder="1" applyAlignment="1">
      <alignment horizontal="center" vertical="center"/>
    </xf>
    <xf numFmtId="181" fontId="3" fillId="2" borderId="9" xfId="0" applyNumberFormat="1" applyFont="1" applyFill="1" applyBorder="1" applyAlignment="1">
      <alignment horizontal="center" vertical="center"/>
    </xf>
    <xf numFmtId="181" fontId="3" fillId="2" borderId="10" xfId="0" applyNumberFormat="1" applyFont="1" applyFill="1" applyBorder="1" applyAlignment="1">
      <alignment horizontal="center" vertical="center"/>
    </xf>
    <xf numFmtId="181" fontId="3" fillId="2" borderId="11" xfId="0" applyNumberFormat="1" applyFont="1" applyFill="1" applyBorder="1" applyAlignment="1">
      <alignment horizontal="center" vertical="center"/>
    </xf>
    <xf numFmtId="0" fontId="3" fillId="0" borderId="12" xfId="0" applyFont="1" applyBorder="1" applyAlignment="1">
      <alignment horizontal="left" vertical="center"/>
    </xf>
    <xf numFmtId="0" fontId="24" fillId="0" borderId="10" xfId="0" applyFont="1" applyBorder="1" applyAlignment="1">
      <alignment horizontal="left" vertical="center" wrapText="1"/>
    </xf>
    <xf numFmtId="0" fontId="25" fillId="0" borderId="0" xfId="0" applyFont="1" applyAlignment="1">
      <alignment horizontal="left" vertical="center" wrapText="1"/>
    </xf>
    <xf numFmtId="0" fontId="51" fillId="0" borderId="0" xfId="0" applyFont="1" applyAlignment="1">
      <alignment horizontal="center" vertical="center"/>
    </xf>
    <xf numFmtId="0" fontId="49" fillId="15" borderId="12" xfId="0" applyFont="1" applyFill="1" applyBorder="1" applyAlignment="1" applyProtection="1">
      <alignment horizontal="center" vertical="center"/>
      <protection locked="0"/>
    </xf>
    <xf numFmtId="0" fontId="49" fillId="0" borderId="12" xfId="0" applyFont="1" applyBorder="1" applyAlignment="1">
      <alignment horizontal="center" vertical="center"/>
    </xf>
    <xf numFmtId="189" fontId="49" fillId="15" borderId="12" xfId="0" applyNumberFormat="1" applyFont="1" applyFill="1" applyBorder="1" applyAlignment="1" applyProtection="1">
      <alignment horizontal="center" vertical="center"/>
      <protection locked="0"/>
    </xf>
    <xf numFmtId="0" fontId="49" fillId="0" borderId="13" xfId="0" applyFont="1" applyBorder="1" applyAlignment="1">
      <alignment horizontal="center" vertical="center"/>
    </xf>
    <xf numFmtId="0" fontId="49" fillId="0" borderId="14" xfId="0" applyFont="1" applyBorder="1" applyAlignment="1">
      <alignment horizontal="center" vertical="center"/>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1" xfId="0" applyFont="1" applyBorder="1" applyAlignment="1">
      <alignment horizontal="center" vertical="center"/>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43" fillId="0" borderId="12" xfId="0" applyFont="1" applyBorder="1" applyAlignment="1">
      <alignment horizontal="center" vertical="center"/>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 xfId="0" applyFont="1" applyBorder="1" applyAlignment="1">
      <alignment horizontal="center" vertical="center"/>
    </xf>
    <xf numFmtId="0" fontId="49" fillId="0" borderId="2" xfId="0" applyFont="1" applyBorder="1" applyAlignment="1">
      <alignment horizontal="center" vertical="center"/>
    </xf>
    <xf numFmtId="0" fontId="49" fillId="0" borderId="3" xfId="0" applyFont="1" applyBorder="1" applyAlignment="1">
      <alignment horizontal="center" vertical="center"/>
    </xf>
    <xf numFmtId="0" fontId="49" fillId="0" borderId="12" xfId="0" applyFont="1" applyBorder="1" applyAlignment="1">
      <alignment horizontal="left" vertical="center" wrapText="1"/>
    </xf>
    <xf numFmtId="0" fontId="49" fillId="0" borderId="12" xfId="0" applyFont="1" applyBorder="1" applyAlignment="1">
      <alignment horizontal="left" vertical="center"/>
    </xf>
    <xf numFmtId="38" fontId="49" fillId="0" borderId="12" xfId="1" applyFont="1" applyFill="1" applyBorder="1" applyAlignment="1" applyProtection="1">
      <alignment horizontal="right" vertical="center"/>
    </xf>
    <xf numFmtId="38" fontId="49" fillId="15" borderId="12" xfId="1" applyFont="1" applyFill="1" applyBorder="1" applyAlignment="1" applyProtection="1">
      <alignment horizontal="right" vertical="center"/>
      <protection locked="0"/>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3" fillId="0" borderId="0" xfId="0" applyFont="1" applyAlignment="1" applyProtection="1">
      <alignment horizontal="left" vertical="center" wrapText="1"/>
      <protection locked="0"/>
    </xf>
    <xf numFmtId="184" fontId="3" fillId="0" borderId="1" xfId="0" applyNumberFormat="1" applyFont="1" applyBorder="1" applyAlignment="1">
      <alignment horizontal="right" vertical="center"/>
    </xf>
    <xf numFmtId="184" fontId="3" fillId="0" borderId="2" xfId="0" applyNumberFormat="1" applyFont="1" applyBorder="1" applyAlignment="1">
      <alignment horizontal="right" vertical="center"/>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0" fontId="47" fillId="0" borderId="0" xfId="0" applyFont="1" applyAlignment="1" applyProtection="1">
      <alignment horizontal="center" vertical="center"/>
      <protection locked="0"/>
    </xf>
    <xf numFmtId="187" fontId="29" fillId="6" borderId="1" xfId="0" applyNumberFormat="1" applyFont="1" applyFill="1" applyBorder="1" applyAlignment="1">
      <alignment horizontal="center" vertical="center"/>
    </xf>
    <xf numFmtId="187" fontId="29" fillId="6" borderId="2" xfId="0" applyNumberFormat="1" applyFont="1" applyFill="1" applyBorder="1" applyAlignment="1">
      <alignment horizontal="center" vertical="center"/>
    </xf>
    <xf numFmtId="187" fontId="29" fillId="6" borderId="3" xfId="0" applyNumberFormat="1" applyFont="1" applyFill="1" applyBorder="1" applyAlignment="1">
      <alignment horizontal="center" vertical="center"/>
    </xf>
    <xf numFmtId="186" fontId="28" fillId="0" borderId="1" xfId="0" applyNumberFormat="1" applyFont="1" applyBorder="1" applyAlignment="1">
      <alignment horizontal="center" vertical="center"/>
    </xf>
    <xf numFmtId="186" fontId="28" fillId="0" borderId="2" xfId="0" applyNumberFormat="1" applyFont="1" applyBorder="1" applyAlignment="1">
      <alignment horizontal="center" vertical="center"/>
    </xf>
    <xf numFmtId="186" fontId="28" fillId="0" borderId="3" xfId="0" applyNumberFormat="1" applyFont="1" applyBorder="1" applyAlignment="1">
      <alignment horizontal="center" vertical="center"/>
    </xf>
    <xf numFmtId="187" fontId="28" fillId="4" borderId="0" xfId="0" applyNumberFormat="1" applyFont="1" applyFill="1" applyAlignment="1">
      <alignment horizontal="center" vertical="top" wrapText="1"/>
    </xf>
    <xf numFmtId="187" fontId="28" fillId="4" borderId="10" xfId="0" applyNumberFormat="1" applyFont="1" applyFill="1" applyBorder="1" applyAlignment="1">
      <alignment horizontal="center" vertical="top" wrapText="1"/>
    </xf>
    <xf numFmtId="0" fontId="32" fillId="0" borderId="6" xfId="0" applyFont="1" applyBorder="1" applyAlignment="1">
      <alignment horizontal="left" vertical="top" wrapText="1"/>
    </xf>
    <xf numFmtId="0" fontId="32" fillId="0" borderId="5" xfId="0" applyFont="1" applyBorder="1" applyAlignment="1">
      <alignment horizontal="left" vertical="top" wrapText="1"/>
    </xf>
    <xf numFmtId="0" fontId="32" fillId="0" borderId="7" xfId="0" applyFont="1" applyBorder="1" applyAlignment="1">
      <alignment horizontal="left" vertical="top" wrapText="1"/>
    </xf>
    <xf numFmtId="0" fontId="32" fillId="0" borderId="9" xfId="0" applyFont="1" applyBorder="1" applyAlignment="1">
      <alignment horizontal="left" vertical="top" wrapText="1"/>
    </xf>
    <xf numFmtId="0" fontId="32" fillId="0" borderId="10" xfId="0" applyFont="1" applyBorder="1" applyAlignment="1">
      <alignment horizontal="left" vertical="top" wrapText="1"/>
    </xf>
    <xf numFmtId="0" fontId="32" fillId="0" borderId="11" xfId="0" applyFont="1" applyBorder="1" applyAlignment="1">
      <alignment horizontal="left" vertical="top" wrapText="1"/>
    </xf>
    <xf numFmtId="49" fontId="15" fillId="0" borderId="0" xfId="0" applyNumberFormat="1" applyFont="1">
      <alignment vertical="center"/>
    </xf>
  </cellXfs>
  <cellStyles count="2">
    <cellStyle name="桁区切り" xfId="1" builtinId="6"/>
    <cellStyle name="標準" xfId="0" builtinId="0"/>
  </cellStyles>
  <dxfs count="67">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66FF"/>
      <color rgb="FF0000FF"/>
      <color rgb="FFFFFFCC"/>
      <color rgb="FFD1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91440</xdr:colOff>
      <xdr:row>0</xdr:row>
      <xdr:rowOff>38100</xdr:rowOff>
    </xdr:from>
    <xdr:to>
      <xdr:col>26</xdr:col>
      <xdr:colOff>123825</xdr:colOff>
      <xdr:row>5</xdr:row>
      <xdr:rowOff>134471</xdr:rowOff>
    </xdr:to>
    <xdr:sp macro="" textlink="">
      <xdr:nvSpPr>
        <xdr:cNvPr id="2" name="四角形: 角を丸くする 1">
          <a:extLst>
            <a:ext uri="{FF2B5EF4-FFF2-40B4-BE49-F238E27FC236}">
              <a16:creationId xmlns:a16="http://schemas.microsoft.com/office/drawing/2014/main" id="{484DE68C-42DD-4E80-9598-5324453ABF17}"/>
            </a:ext>
          </a:extLst>
        </xdr:cNvPr>
        <xdr:cNvSpPr/>
      </xdr:nvSpPr>
      <xdr:spPr>
        <a:xfrm>
          <a:off x="91440" y="38100"/>
          <a:ext cx="5769797" cy="936812"/>
        </a:xfrm>
        <a:prstGeom prst="roundRect">
          <a:avLst/>
        </a:prstGeom>
        <a:solidFill>
          <a:srgbClr val="FFFF00"/>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FF0000"/>
              </a:solidFill>
              <a:latin typeface="BIZ UDPゴシック" panose="020B0400000000000000" pitchFamily="50" charset="-128"/>
              <a:ea typeface="BIZ UDPゴシック" panose="020B0400000000000000" pitchFamily="50" charset="-128"/>
            </a:rPr>
            <a:t>※</a:t>
          </a:r>
          <a:r>
            <a:rPr kumimoji="1" lang="ja-JP" altLang="en-US" sz="1100" b="1">
              <a:solidFill>
                <a:srgbClr val="FF0000"/>
              </a:solidFill>
              <a:latin typeface="BIZ UDPゴシック" panose="020B0400000000000000" pitchFamily="50" charset="-128"/>
              <a:ea typeface="BIZ UDPゴシック" panose="020B0400000000000000" pitchFamily="50" charset="-128"/>
            </a:rPr>
            <a:t>注意事項</a:t>
          </a:r>
          <a:r>
            <a:rPr kumimoji="1" lang="en-US" altLang="ja-JP" sz="1100" b="1">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○常に最新バージョンの様式を使用し、様式は使い回さないようにしてください。</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（右上記載のバージョン番号がホームページ等に掲載されている最新のものか確認。）</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○はじめに、「要入力　交付決定状況入力シート」に入力ください。</a:t>
          </a:r>
          <a:endParaRPr lang="ja-JP" altLang="ja-JP">
            <a:solidFill>
              <a:srgbClr val="FF0000"/>
            </a:solidFill>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219075</xdr:colOff>
      <xdr:row>53</xdr:row>
      <xdr:rowOff>200025</xdr:rowOff>
    </xdr:from>
    <xdr:to>
      <xdr:col>6</xdr:col>
      <xdr:colOff>619125</xdr:colOff>
      <xdr:row>53</xdr:row>
      <xdr:rowOff>200025</xdr:rowOff>
    </xdr:to>
    <xdr:cxnSp macro="">
      <xdr:nvCxnSpPr>
        <xdr:cNvPr id="2" name="直線矢印コネクタ 1">
          <a:extLst>
            <a:ext uri="{FF2B5EF4-FFF2-40B4-BE49-F238E27FC236}">
              <a16:creationId xmlns:a16="http://schemas.microsoft.com/office/drawing/2014/main" id="{CDAD6414-8538-4333-8A64-BBE38BD6A8BF}"/>
            </a:ext>
          </a:extLst>
        </xdr:cNvPr>
        <xdr:cNvCxnSpPr/>
      </xdr:nvCxnSpPr>
      <xdr:spPr>
        <a:xfrm flipH="1">
          <a:off x="4495800" y="8515350"/>
          <a:ext cx="4000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619125</xdr:colOff>
      <xdr:row>53</xdr:row>
      <xdr:rowOff>200025</xdr:rowOff>
    </xdr:from>
    <xdr:to>
      <xdr:col>6</xdr:col>
      <xdr:colOff>619125</xdr:colOff>
      <xdr:row>60</xdr:row>
      <xdr:rowOff>152025</xdr:rowOff>
    </xdr:to>
    <xdr:cxnSp macro="">
      <xdr:nvCxnSpPr>
        <xdr:cNvPr id="3" name="直線コネクタ 2">
          <a:extLst>
            <a:ext uri="{FF2B5EF4-FFF2-40B4-BE49-F238E27FC236}">
              <a16:creationId xmlns:a16="http://schemas.microsoft.com/office/drawing/2014/main" id="{CBAAB8E0-6392-46F4-B895-5346B6F642F6}"/>
            </a:ext>
          </a:extLst>
        </xdr:cNvPr>
        <xdr:cNvCxnSpPr/>
      </xdr:nvCxnSpPr>
      <xdr:spPr>
        <a:xfrm>
          <a:off x="4895850" y="8515350"/>
          <a:ext cx="0" cy="1476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211667</xdr:colOff>
      <xdr:row>60</xdr:row>
      <xdr:rowOff>152400</xdr:rowOff>
    </xdr:from>
    <xdr:to>
      <xdr:col>6</xdr:col>
      <xdr:colOff>611717</xdr:colOff>
      <xdr:row>60</xdr:row>
      <xdr:rowOff>152400</xdr:rowOff>
    </xdr:to>
    <xdr:cxnSp macro="">
      <xdr:nvCxnSpPr>
        <xdr:cNvPr id="4" name="直線矢印コネクタ 3">
          <a:extLst>
            <a:ext uri="{FF2B5EF4-FFF2-40B4-BE49-F238E27FC236}">
              <a16:creationId xmlns:a16="http://schemas.microsoft.com/office/drawing/2014/main" id="{7B55A3A9-10C2-4BF7-91C1-BF4B0BCBCEB8}"/>
            </a:ext>
          </a:extLst>
        </xdr:cNvPr>
        <xdr:cNvCxnSpPr/>
      </xdr:nvCxnSpPr>
      <xdr:spPr>
        <a:xfrm flipH="1">
          <a:off x="4488392" y="9991725"/>
          <a:ext cx="4000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7:FI227"/>
  <sheetViews>
    <sheetView showGridLines="0" tabSelected="1" view="pageBreakPreview" zoomScaleNormal="100" zoomScaleSheetLayoutView="100" workbookViewId="0">
      <selection activeCell="O130" sqref="O130:Z130"/>
    </sheetView>
  </sheetViews>
  <sheetFormatPr defaultColWidth="3.109375" defaultRowHeight="13.2" x14ac:dyDescent="0.2"/>
  <cols>
    <col min="1" max="1" width="4.21875" style="1" customWidth="1"/>
    <col min="2" max="2" width="3.6640625" style="1" customWidth="1"/>
    <col min="3" max="3" width="3.44140625" style="1" bestFit="1" customWidth="1"/>
    <col min="4" max="11" width="3.109375" style="1"/>
    <col min="12" max="12" width="3.44140625" style="1" bestFit="1" customWidth="1"/>
    <col min="13" max="16" width="3.109375" style="1"/>
    <col min="17" max="17" width="3.44140625" style="1" bestFit="1" customWidth="1"/>
    <col min="18" max="21" width="3.109375" style="1"/>
    <col min="22" max="22" width="3.44140625" style="1" bestFit="1" customWidth="1"/>
    <col min="23" max="26" width="3.109375" style="1"/>
    <col min="27" max="27" width="3.77734375" style="1" customWidth="1"/>
    <col min="28" max="28" width="9.109375" style="3" bestFit="1" customWidth="1"/>
    <col min="29" max="31" width="3.109375" style="3"/>
    <col min="32" max="35" width="3.44140625" style="3" bestFit="1" customWidth="1"/>
    <col min="36" max="39" width="3.109375" style="3"/>
    <col min="40" max="41" width="3.44140625" style="3" bestFit="1" customWidth="1"/>
    <col min="42" max="55" width="3.109375" style="3"/>
    <col min="56" max="58" width="3.109375" style="1"/>
    <col min="59" max="59" width="7.21875" style="1" customWidth="1"/>
    <col min="60" max="16384" width="3.109375" style="1"/>
  </cols>
  <sheetData>
    <row r="7" spans="1:60" ht="13.5" customHeight="1" x14ac:dyDescent="0.2">
      <c r="A7" s="1" t="s">
        <v>96</v>
      </c>
      <c r="K7" s="2"/>
      <c r="L7" s="2"/>
      <c r="M7" s="2"/>
      <c r="N7" s="2"/>
      <c r="O7" s="2"/>
      <c r="P7" s="2"/>
      <c r="Q7" s="2"/>
      <c r="R7" s="2"/>
      <c r="Z7" s="39"/>
      <c r="AA7" s="265" t="s">
        <v>421</v>
      </c>
      <c r="AC7" s="4" t="s">
        <v>51</v>
      </c>
      <c r="BG7" s="1" t="s">
        <v>67</v>
      </c>
      <c r="BH7" s="1" t="s">
        <v>85</v>
      </c>
    </row>
    <row r="8" spans="1:60" ht="15.6" customHeight="1" x14ac:dyDescent="0.2">
      <c r="K8" s="2"/>
      <c r="L8" s="2"/>
      <c r="M8" s="2"/>
      <c r="N8" s="2"/>
      <c r="O8" s="2"/>
      <c r="P8" s="2"/>
      <c r="Q8" s="2"/>
      <c r="R8" s="2"/>
      <c r="Y8" s="1" t="s">
        <v>420</v>
      </c>
      <c r="AC8" s="4" t="s">
        <v>52</v>
      </c>
      <c r="BG8" s="1" t="s">
        <v>68</v>
      </c>
      <c r="BH8" s="1" t="s">
        <v>86</v>
      </c>
    </row>
    <row r="9" spans="1:60" ht="14.4" x14ac:dyDescent="0.2">
      <c r="A9" s="358" t="s">
        <v>407</v>
      </c>
      <c r="B9" s="358"/>
      <c r="C9" s="358"/>
      <c r="D9" s="358"/>
      <c r="E9" s="358"/>
      <c r="F9" s="358"/>
      <c r="G9" s="358"/>
      <c r="H9" s="358"/>
      <c r="I9" s="358"/>
      <c r="J9" s="358"/>
      <c r="K9" s="358"/>
      <c r="L9" s="358"/>
      <c r="M9" s="358"/>
      <c r="N9" s="358"/>
      <c r="O9" s="358"/>
      <c r="P9" s="358"/>
      <c r="Q9" s="358"/>
      <c r="R9" s="358"/>
      <c r="S9" s="358"/>
      <c r="T9" s="358"/>
      <c r="U9" s="358"/>
      <c r="V9" s="358"/>
      <c r="W9" s="358"/>
      <c r="X9" s="358"/>
      <c r="Y9" s="358"/>
      <c r="Z9" s="358"/>
      <c r="AA9" s="358"/>
      <c r="AC9" s="4" t="s">
        <v>48</v>
      </c>
      <c r="BG9" s="1" t="s">
        <v>69</v>
      </c>
      <c r="BH9" s="1" t="s">
        <v>87</v>
      </c>
    </row>
    <row r="10" spans="1:60" ht="6" customHeight="1" x14ac:dyDescent="0.2">
      <c r="AC10" s="4"/>
      <c r="BG10" s="1" t="s">
        <v>70</v>
      </c>
      <c r="BH10" s="1" t="s">
        <v>86</v>
      </c>
    </row>
    <row r="11" spans="1:60" x14ac:dyDescent="0.2">
      <c r="A11" s="272" t="s">
        <v>408</v>
      </c>
      <c r="B11" s="272"/>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BG11" s="1" t="s">
        <v>71</v>
      </c>
      <c r="BH11" s="1" t="s">
        <v>85</v>
      </c>
    </row>
    <row r="12" spans="1:60" x14ac:dyDescent="0.2">
      <c r="A12" s="272"/>
      <c r="B12" s="272"/>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BG12" s="1" t="s">
        <v>72</v>
      </c>
      <c r="BH12" s="1" t="s">
        <v>85</v>
      </c>
    </row>
    <row r="13" spans="1:60" ht="7.5" customHeight="1" x14ac:dyDescent="0.2">
      <c r="BG13" s="1" t="s">
        <v>73</v>
      </c>
      <c r="BH13" s="1" t="s">
        <v>85</v>
      </c>
    </row>
    <row r="14" spans="1:60" x14ac:dyDescent="0.2">
      <c r="C14" s="344">
        <v>8</v>
      </c>
      <c r="D14" s="344"/>
      <c r="E14" s="344"/>
      <c r="F14" s="344"/>
      <c r="G14" s="1" t="s">
        <v>8</v>
      </c>
      <c r="H14" s="345"/>
      <c r="I14" s="345"/>
      <c r="J14" s="1" t="s">
        <v>21</v>
      </c>
      <c r="K14" s="345"/>
      <c r="L14" s="345"/>
      <c r="M14" s="1" t="s">
        <v>7</v>
      </c>
      <c r="AB14" s="4" t="str">
        <f>IF(OR(C14="",H14="",K14=""),"←リストから選択してください（和暦年月日）","")</f>
        <v>←リストから選択してください（和暦年月日）</v>
      </c>
      <c r="BG14" s="1" t="s">
        <v>88</v>
      </c>
      <c r="BH14" s="1" t="s">
        <v>85</v>
      </c>
    </row>
    <row r="15" spans="1:60" ht="4.5" customHeight="1" x14ac:dyDescent="0.2">
      <c r="BG15" s="1" t="s">
        <v>74</v>
      </c>
      <c r="BH15" s="1" t="s">
        <v>87</v>
      </c>
    </row>
    <row r="16" spans="1:60" x14ac:dyDescent="0.2">
      <c r="K16" s="5" t="s">
        <v>20</v>
      </c>
      <c r="L16" s="6" t="s">
        <v>11</v>
      </c>
      <c r="M16" s="7"/>
      <c r="N16" s="6" t="s">
        <v>10</v>
      </c>
      <c r="O16" s="355"/>
      <c r="P16" s="355"/>
      <c r="Q16" s="355"/>
      <c r="R16" s="355"/>
      <c r="S16" s="355"/>
      <c r="T16" s="355"/>
      <c r="U16" s="355"/>
      <c r="V16" s="355"/>
      <c r="W16" s="355"/>
      <c r="X16" s="355"/>
      <c r="Y16" s="355"/>
      <c r="Z16" s="356"/>
      <c r="AB16" s="4" t="str">
        <f>IF(O16="","←直接郵便番号を記入してください","")</f>
        <v>←直接郵便番号を記入してください</v>
      </c>
      <c r="BG16" s="1" t="s">
        <v>75</v>
      </c>
      <c r="BH16" s="1" t="s">
        <v>87</v>
      </c>
    </row>
    <row r="17" spans="1:165" ht="22.2" customHeight="1" x14ac:dyDescent="0.2">
      <c r="L17" s="8"/>
      <c r="M17" s="9"/>
      <c r="N17" s="352"/>
      <c r="O17" s="353"/>
      <c r="P17" s="353"/>
      <c r="Q17" s="353"/>
      <c r="R17" s="353"/>
      <c r="S17" s="353"/>
      <c r="T17" s="353"/>
      <c r="U17" s="353"/>
      <c r="V17" s="353"/>
      <c r="W17" s="353"/>
      <c r="X17" s="353"/>
      <c r="Y17" s="353"/>
      <c r="Z17" s="354"/>
      <c r="AB17" s="4" t="str">
        <f>IF(N17="","←直接転居後の住所を記入してください","")</f>
        <v>←直接転居後の住所を記入してください</v>
      </c>
      <c r="BG17" s="1" t="s">
        <v>76</v>
      </c>
      <c r="BH17" s="1" t="s">
        <v>87</v>
      </c>
      <c r="FI17" s="1" t="e">
        <f>IF(【様式第６号の２】事業報告書兼チェックシート!Y103="",IF)</f>
        <v>#NAME?</v>
      </c>
    </row>
    <row r="18" spans="1:165" x14ac:dyDescent="0.2">
      <c r="L18" s="10" t="s">
        <v>6</v>
      </c>
      <c r="M18" s="11"/>
      <c r="N18" s="346"/>
      <c r="O18" s="347"/>
      <c r="P18" s="347"/>
      <c r="Q18" s="347"/>
      <c r="R18" s="347"/>
      <c r="S18" s="347"/>
      <c r="T18" s="347"/>
      <c r="U18" s="347"/>
      <c r="V18" s="347"/>
      <c r="W18" s="347"/>
      <c r="X18" s="347"/>
      <c r="Y18" s="347"/>
      <c r="Z18" s="348"/>
      <c r="AB18" s="4" t="str">
        <f>IF(N18="","←直接建築主の氏名を記入してください","")</f>
        <v>←直接建築主の氏名を記入してください</v>
      </c>
      <c r="BG18" s="1" t="s">
        <v>77</v>
      </c>
      <c r="BH18" s="1" t="s">
        <v>87</v>
      </c>
    </row>
    <row r="19" spans="1:165" x14ac:dyDescent="0.2">
      <c r="L19" s="10" t="s">
        <v>9</v>
      </c>
      <c r="M19" s="11"/>
      <c r="N19" s="349"/>
      <c r="O19" s="350"/>
      <c r="P19" s="350"/>
      <c r="Q19" s="350"/>
      <c r="R19" s="350"/>
      <c r="S19" s="350"/>
      <c r="T19" s="350"/>
      <c r="U19" s="350"/>
      <c r="V19" s="350"/>
      <c r="W19" s="350"/>
      <c r="X19" s="350"/>
      <c r="Y19" s="350"/>
      <c r="Z19" s="351"/>
      <c r="AB19" s="4" t="str">
        <f>IF(N19="","←直接電話番号を記入してください","")</f>
        <v>←直接電話番号を記入してください</v>
      </c>
      <c r="BG19" s="1" t="s">
        <v>78</v>
      </c>
      <c r="BH19" s="1" t="s">
        <v>86</v>
      </c>
    </row>
    <row r="20" spans="1:165" x14ac:dyDescent="0.2">
      <c r="A20" s="1" t="s">
        <v>29</v>
      </c>
      <c r="BG20" s="1" t="s">
        <v>79</v>
      </c>
      <c r="BH20" s="1" t="s">
        <v>86</v>
      </c>
    </row>
    <row r="21" spans="1:165" x14ac:dyDescent="0.2">
      <c r="A21" s="1" t="s">
        <v>28</v>
      </c>
      <c r="AA21" s="12"/>
      <c r="BG21" s="1" t="s">
        <v>80</v>
      </c>
      <c r="BH21" s="1" t="s">
        <v>86</v>
      </c>
    </row>
    <row r="22" spans="1:165" ht="27" customHeight="1" x14ac:dyDescent="0.2">
      <c r="A22" s="272" t="s">
        <v>131</v>
      </c>
      <c r="B22" s="272"/>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BG22" s="1" t="s">
        <v>81</v>
      </c>
      <c r="BH22" s="1" t="s">
        <v>86</v>
      </c>
    </row>
    <row r="23" spans="1:165" ht="3" customHeight="1" x14ac:dyDescent="0.2">
      <c r="AA23" s="12"/>
      <c r="BG23" s="1" t="s">
        <v>82</v>
      </c>
      <c r="BH23" s="1" t="s">
        <v>86</v>
      </c>
    </row>
    <row r="24" spans="1:165" x14ac:dyDescent="0.2">
      <c r="A24" s="1" t="s">
        <v>25</v>
      </c>
      <c r="BG24" s="1" t="s">
        <v>83</v>
      </c>
      <c r="BH24" s="1" t="s">
        <v>86</v>
      </c>
    </row>
    <row r="25" spans="1:165" ht="5.7" customHeight="1" x14ac:dyDescent="0.2">
      <c r="AA25" s="12"/>
      <c r="BG25" s="1" t="s">
        <v>84</v>
      </c>
      <c r="BH25" s="1" t="s">
        <v>86</v>
      </c>
    </row>
    <row r="26" spans="1:165" ht="13.5" customHeight="1" x14ac:dyDescent="0.2">
      <c r="B26" s="47"/>
      <c r="C26" s="272" t="s">
        <v>94</v>
      </c>
      <c r="D26" s="272"/>
      <c r="E26" s="272"/>
      <c r="F26" s="272"/>
      <c r="G26" s="272"/>
      <c r="H26" s="272"/>
      <c r="I26" s="272"/>
      <c r="J26" s="272"/>
      <c r="K26" s="272"/>
      <c r="L26" s="272"/>
      <c r="M26" s="272"/>
      <c r="N26" s="272"/>
      <c r="O26" s="272"/>
      <c r="P26" s="272"/>
      <c r="Q26" s="272"/>
      <c r="R26" s="272"/>
      <c r="S26" s="272"/>
      <c r="T26" s="272"/>
      <c r="U26" s="272"/>
      <c r="V26" s="272"/>
      <c r="W26" s="272"/>
      <c r="X26" s="272"/>
      <c r="Y26" s="272"/>
      <c r="Z26" s="272"/>
      <c r="AA26" s="272"/>
    </row>
    <row r="27" spans="1:165" x14ac:dyDescent="0.2">
      <c r="B27" s="29"/>
      <c r="C27" s="272"/>
      <c r="D27" s="272"/>
      <c r="E27" s="272"/>
      <c r="F27" s="272"/>
      <c r="G27" s="272"/>
      <c r="H27" s="272"/>
      <c r="I27" s="272"/>
      <c r="J27" s="272"/>
      <c r="K27" s="272"/>
      <c r="L27" s="272"/>
      <c r="M27" s="272"/>
      <c r="N27" s="272"/>
      <c r="O27" s="272"/>
      <c r="P27" s="272"/>
      <c r="Q27" s="272"/>
      <c r="R27" s="272"/>
      <c r="S27" s="272"/>
      <c r="T27" s="272"/>
      <c r="U27" s="272"/>
      <c r="V27" s="272"/>
      <c r="W27" s="272"/>
      <c r="X27" s="272"/>
      <c r="Y27" s="272"/>
      <c r="Z27" s="272"/>
      <c r="AA27" s="272"/>
    </row>
    <row r="28" spans="1:165" ht="15.75" customHeight="1" x14ac:dyDescent="0.2">
      <c r="B28" s="29"/>
      <c r="C28" s="378" t="s">
        <v>95</v>
      </c>
      <c r="D28" s="378"/>
      <c r="E28" s="378"/>
      <c r="F28" s="378"/>
      <c r="G28" s="378"/>
      <c r="H28" s="378"/>
      <c r="I28" s="378"/>
      <c r="J28" s="378"/>
      <c r="K28" s="378"/>
      <c r="L28" s="378"/>
      <c r="M28" s="378"/>
      <c r="N28" s="378"/>
      <c r="O28" s="378"/>
      <c r="P28" s="378"/>
      <c r="Q28" s="378"/>
      <c r="R28" s="378"/>
      <c r="S28" s="378"/>
      <c r="T28" s="378"/>
      <c r="U28" s="378"/>
      <c r="V28" s="378"/>
      <c r="W28" s="378"/>
      <c r="X28" s="378"/>
      <c r="Y28" s="378"/>
      <c r="Z28" s="378"/>
      <c r="AA28" s="378"/>
    </row>
    <row r="29" spans="1:165" ht="5.7" customHeight="1" x14ac:dyDescent="0.2">
      <c r="AA29" s="12"/>
    </row>
    <row r="30" spans="1:165" ht="13.5" customHeight="1" x14ac:dyDescent="0.2">
      <c r="B30" s="47"/>
      <c r="C30" s="272" t="s">
        <v>329</v>
      </c>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row>
    <row r="31" spans="1:165" x14ac:dyDescent="0.2">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row>
    <row r="32" spans="1:165" ht="5.25" customHeight="1" x14ac:dyDescent="0.2">
      <c r="C32" s="14"/>
      <c r="D32" s="13"/>
    </row>
    <row r="33" spans="2:59" ht="4.5" customHeight="1" x14ac:dyDescent="0.2">
      <c r="C33" s="13"/>
    </row>
    <row r="34" spans="2:59" ht="3.75" customHeight="1" x14ac:dyDescent="0.2">
      <c r="C34" s="13"/>
    </row>
    <row r="35" spans="2:59" x14ac:dyDescent="0.2">
      <c r="D35" s="328" t="s">
        <v>1</v>
      </c>
      <c r="E35" s="329"/>
      <c r="F35" s="329"/>
      <c r="G35" s="329"/>
      <c r="H35" s="276"/>
      <c r="I35" s="279" t="s">
        <v>62</v>
      </c>
      <c r="J35" s="280"/>
      <c r="K35" s="280"/>
      <c r="L35" s="281"/>
      <c r="M35" s="282"/>
      <c r="N35" s="283"/>
      <c r="O35" s="283"/>
      <c r="P35" s="283"/>
      <c r="Q35" s="283"/>
      <c r="R35" s="283"/>
      <c r="S35" s="283"/>
      <c r="T35" s="283"/>
      <c r="U35" s="283"/>
      <c r="V35" s="283"/>
      <c r="W35" s="283"/>
      <c r="X35" s="284"/>
      <c r="AB35" s="4" t="str">
        <f>IF(M35="","←リストから選択してください（市町村名）","")</f>
        <v>←リストから選択してください（市町村名）</v>
      </c>
      <c r="BG35" s="1" t="str">
        <f>IF(M35="","",VLOOKUP(M35,BG7:BH25,2,FALSE))</f>
        <v/>
      </c>
    </row>
    <row r="36" spans="2:59" x14ac:dyDescent="0.2">
      <c r="D36" s="331"/>
      <c r="E36" s="332"/>
      <c r="F36" s="332"/>
      <c r="G36" s="332"/>
      <c r="H36" s="277"/>
      <c r="I36" s="346"/>
      <c r="J36" s="347"/>
      <c r="K36" s="347"/>
      <c r="L36" s="347"/>
      <c r="M36" s="347"/>
      <c r="N36" s="347"/>
      <c r="O36" s="347"/>
      <c r="P36" s="347"/>
      <c r="Q36" s="347"/>
      <c r="R36" s="347"/>
      <c r="S36" s="347"/>
      <c r="T36" s="347"/>
      <c r="U36" s="347"/>
      <c r="V36" s="347"/>
      <c r="W36" s="347"/>
      <c r="X36" s="348"/>
      <c r="AB36" s="4" t="str">
        <f>IF(I36="","←市町村名より後の所在地を直接記入してください","")</f>
        <v>←市町村名より後の所在地を直接記入してください</v>
      </c>
    </row>
    <row r="37" spans="2:59" x14ac:dyDescent="0.2">
      <c r="D37" s="328" t="s">
        <v>97</v>
      </c>
      <c r="E37" s="329"/>
      <c r="F37" s="329"/>
      <c r="G37" s="329"/>
      <c r="H37" s="276"/>
      <c r="I37" s="282"/>
      <c r="J37" s="283"/>
      <c r="K37" s="283"/>
      <c r="L37" s="283"/>
      <c r="M37" s="283"/>
      <c r="N37" s="284"/>
      <c r="O37" s="279" t="s">
        <v>66</v>
      </c>
      <c r="P37" s="280"/>
      <c r="Q37" s="280"/>
      <c r="R37" s="281"/>
      <c r="S37" s="385"/>
      <c r="T37" s="386"/>
      <c r="U37" s="386"/>
      <c r="V37" s="386"/>
      <c r="W37" s="280" t="s">
        <v>56</v>
      </c>
      <c r="X37" s="281"/>
      <c r="AB37" s="4" t="str">
        <f>IF(I37="","←リストから選択してください（増築、改築、修繕、模様替）","")</f>
        <v>←リストから選択してください（増築、改築、修繕、模様替）</v>
      </c>
    </row>
    <row r="38" spans="2:59" x14ac:dyDescent="0.2">
      <c r="D38" s="328" t="s">
        <v>91</v>
      </c>
      <c r="E38" s="329"/>
      <c r="F38" s="329"/>
      <c r="G38" s="329"/>
      <c r="H38" s="276"/>
      <c r="I38" s="363"/>
      <c r="J38" s="364"/>
      <c r="K38" s="364"/>
      <c r="L38" s="276" t="s">
        <v>106</v>
      </c>
      <c r="M38" s="325"/>
      <c r="N38" s="325"/>
      <c r="O38" s="325"/>
      <c r="P38" s="325"/>
      <c r="Q38" s="325"/>
      <c r="R38" s="390"/>
      <c r="S38" s="390"/>
      <c r="T38" s="390"/>
      <c r="U38" s="390"/>
      <c r="V38" s="314"/>
      <c r="W38" s="314"/>
      <c r="X38" s="17"/>
      <c r="AB38" s="15" t="str">
        <f>IF(I38="","←延床面積を入力してください。",IF(AND(I37="併用住宅",V38=""),"←面積を入力してください。",""))</f>
        <v>←延床面積を入力してください。</v>
      </c>
    </row>
    <row r="39" spans="2:59" x14ac:dyDescent="0.2">
      <c r="D39" s="331"/>
      <c r="E39" s="332"/>
      <c r="F39" s="332"/>
      <c r="G39" s="332"/>
      <c r="H39" s="277"/>
      <c r="I39" s="363"/>
      <c r="J39" s="364"/>
      <c r="K39" s="364"/>
      <c r="L39" s="277"/>
      <c r="M39" s="325"/>
      <c r="N39" s="325"/>
      <c r="O39" s="325"/>
      <c r="P39" s="325"/>
      <c r="Q39" s="325"/>
      <c r="R39" s="390"/>
      <c r="S39" s="390"/>
      <c r="T39" s="390"/>
      <c r="U39" s="390"/>
      <c r="V39" s="314"/>
      <c r="W39" s="314"/>
      <c r="X39" s="17"/>
      <c r="AB39" s="15" t="str">
        <f>IF(AND(I37="併用住宅",V39=""),"←面積を入力してください。","")</f>
        <v/>
      </c>
    </row>
    <row r="40" spans="2:59" x14ac:dyDescent="0.2">
      <c r="D40" s="288" t="s">
        <v>23</v>
      </c>
      <c r="E40" s="288"/>
      <c r="F40" s="288"/>
      <c r="G40" s="288"/>
      <c r="H40" s="288"/>
      <c r="I40" s="389"/>
      <c r="J40" s="389"/>
      <c r="K40" s="389"/>
      <c r="L40" s="389"/>
      <c r="M40" s="389"/>
      <c r="N40" s="389"/>
      <c r="O40" s="389"/>
      <c r="P40" s="389"/>
      <c r="Q40" s="389"/>
      <c r="R40" s="389"/>
      <c r="S40" s="389"/>
      <c r="T40" s="389"/>
      <c r="U40" s="389"/>
      <c r="V40" s="389"/>
      <c r="W40" s="389"/>
      <c r="X40" s="389"/>
      <c r="AB40" s="4" t="str">
        <f>IF(I40="","←リストから選択してください（在来軸組工法・その他）","")</f>
        <v>←リストから選択してください（在来軸組工法・その他）</v>
      </c>
    </row>
    <row r="41" spans="2:59" x14ac:dyDescent="0.2">
      <c r="D41" s="328" t="s">
        <v>2</v>
      </c>
      <c r="E41" s="329"/>
      <c r="F41" s="329"/>
      <c r="G41" s="329"/>
      <c r="H41" s="276"/>
      <c r="I41" s="290" t="s">
        <v>92</v>
      </c>
      <c r="J41" s="291"/>
      <c r="K41" s="291"/>
      <c r="L41" s="291"/>
      <c r="M41" s="291"/>
      <c r="N41" s="384"/>
      <c r="O41" s="384"/>
      <c r="P41" s="384"/>
      <c r="Q41" s="384"/>
      <c r="R41" s="31" t="s">
        <v>8</v>
      </c>
      <c r="S41" s="278"/>
      <c r="T41" s="278"/>
      <c r="U41" s="31" t="s">
        <v>21</v>
      </c>
      <c r="V41" s="278"/>
      <c r="W41" s="278"/>
      <c r="X41" s="7" t="s">
        <v>7</v>
      </c>
      <c r="AB41" s="4" t="str">
        <f>IF(OR(N41="",S41="",V41=""),"←リストから選択してください（和暦年月日）","")</f>
        <v>←リストから選択してください（和暦年月日）</v>
      </c>
    </row>
    <row r="42" spans="2:59" x14ac:dyDescent="0.2">
      <c r="D42" s="331"/>
      <c r="E42" s="332"/>
      <c r="F42" s="332"/>
      <c r="G42" s="332"/>
      <c r="H42" s="277"/>
      <c r="I42" s="387" t="s">
        <v>93</v>
      </c>
      <c r="J42" s="388"/>
      <c r="K42" s="388"/>
      <c r="L42" s="388"/>
      <c r="M42" s="388"/>
      <c r="N42" s="343"/>
      <c r="O42" s="343"/>
      <c r="P42" s="343"/>
      <c r="Q42" s="343"/>
      <c r="R42" s="16" t="s">
        <v>8</v>
      </c>
      <c r="S42" s="285"/>
      <c r="T42" s="285"/>
      <c r="U42" s="16" t="s">
        <v>21</v>
      </c>
      <c r="V42" s="285"/>
      <c r="W42" s="285"/>
      <c r="X42" s="9" t="s">
        <v>7</v>
      </c>
      <c r="AB42" s="4" t="str">
        <f>IF(OR(N42="",S42="",V42=""),"←リストから選択してください（和暦年月日）","")</f>
        <v>←リストから選択してください（和暦年月日）</v>
      </c>
    </row>
    <row r="43" spans="2:59" ht="11.1" customHeight="1" x14ac:dyDescent="0.2">
      <c r="D43" s="369" t="str">
        <f>IF(I40="その他","（工法名）","")</f>
        <v/>
      </c>
      <c r="E43" s="369"/>
      <c r="F43" s="369"/>
      <c r="G43" s="369"/>
      <c r="H43" s="369"/>
      <c r="I43" s="370"/>
      <c r="J43" s="370"/>
      <c r="K43" s="370"/>
      <c r="L43" s="370"/>
      <c r="M43" s="370"/>
      <c r="N43" s="370"/>
      <c r="O43" s="370"/>
      <c r="P43" s="370"/>
      <c r="Q43" s="370"/>
      <c r="R43" s="370"/>
      <c r="S43" s="370"/>
      <c r="T43" s="370"/>
      <c r="U43" s="370"/>
      <c r="V43" s="370"/>
      <c r="W43" s="370"/>
      <c r="X43" s="370"/>
      <c r="Y43" s="17" t="str">
        <f>IF(AND($I$40="その他",I43=""),"←工法を直接入力してください","")</f>
        <v/>
      </c>
    </row>
    <row r="44" spans="2:59" ht="2.7" customHeight="1" x14ac:dyDescent="0.2">
      <c r="AA44" s="12"/>
    </row>
    <row r="45" spans="2:59" x14ac:dyDescent="0.2">
      <c r="B45" s="47"/>
      <c r="C45" s="1" t="s">
        <v>90</v>
      </c>
    </row>
    <row r="46" spans="2:59" x14ac:dyDescent="0.2">
      <c r="D46" s="279" t="s">
        <v>3</v>
      </c>
      <c r="E46" s="280"/>
      <c r="F46" s="280"/>
      <c r="G46" s="280"/>
      <c r="H46" s="281"/>
      <c r="I46" s="380"/>
      <c r="J46" s="355"/>
      <c r="K46" s="355"/>
      <c r="L46" s="355"/>
      <c r="M46" s="355"/>
      <c r="N46" s="355"/>
      <c r="O46" s="355"/>
      <c r="P46" s="355"/>
      <c r="Q46" s="355"/>
      <c r="R46" s="355"/>
      <c r="S46" s="355"/>
      <c r="T46" s="355"/>
      <c r="U46" s="355"/>
      <c r="V46" s="355"/>
      <c r="W46" s="355"/>
      <c r="X46" s="356"/>
      <c r="AB46" s="4" t="str">
        <f>IF(I46="","←直接記入してください","")</f>
        <v>←直接記入してください</v>
      </c>
    </row>
    <row r="47" spans="2:59" x14ac:dyDescent="0.2">
      <c r="D47" s="279" t="s">
        <v>4</v>
      </c>
      <c r="E47" s="280"/>
      <c r="F47" s="280"/>
      <c r="G47" s="280"/>
      <c r="H47" s="281"/>
      <c r="I47" s="346"/>
      <c r="J47" s="347"/>
      <c r="K47" s="347"/>
      <c r="L47" s="347"/>
      <c r="M47" s="347"/>
      <c r="N47" s="347"/>
      <c r="O47" s="347"/>
      <c r="P47" s="347"/>
      <c r="Q47" s="347"/>
      <c r="R47" s="347"/>
      <c r="S47" s="347"/>
      <c r="T47" s="347"/>
      <c r="U47" s="347"/>
      <c r="V47" s="347"/>
      <c r="W47" s="347"/>
      <c r="X47" s="348"/>
      <c r="AB47" s="4" t="str">
        <f>IF(I47="","←直接記入してください","")</f>
        <v>←直接記入してください</v>
      </c>
    </row>
    <row r="48" spans="2:59" x14ac:dyDescent="0.2">
      <c r="D48" s="279" t="s">
        <v>22</v>
      </c>
      <c r="E48" s="280"/>
      <c r="F48" s="280"/>
      <c r="G48" s="280"/>
      <c r="H48" s="281"/>
      <c r="I48" s="365"/>
      <c r="J48" s="366"/>
      <c r="K48" s="366"/>
      <c r="L48" s="366"/>
      <c r="M48" s="366"/>
      <c r="N48" s="366"/>
      <c r="O48" s="366"/>
      <c r="P48" s="366"/>
      <c r="Q48" s="366"/>
      <c r="R48" s="366"/>
      <c r="S48" s="366"/>
      <c r="T48" s="366"/>
      <c r="U48" s="366"/>
      <c r="V48" s="366"/>
      <c r="W48" s="366"/>
      <c r="X48" s="367"/>
      <c r="AB48" s="4" t="str">
        <f>IF(I48="","←直接記入してください","")</f>
        <v>←直接記入してください</v>
      </c>
    </row>
    <row r="49" spans="1:28" ht="5.7" customHeight="1" x14ac:dyDescent="0.2"/>
    <row r="50" spans="1:28" x14ac:dyDescent="0.2">
      <c r="B50" s="47"/>
      <c r="C50" s="1" t="s">
        <v>89</v>
      </c>
    </row>
    <row r="51" spans="1:28" x14ac:dyDescent="0.2">
      <c r="D51" s="279" t="s">
        <v>24</v>
      </c>
      <c r="E51" s="280"/>
      <c r="F51" s="280"/>
      <c r="G51" s="280"/>
      <c r="H51" s="281"/>
      <c r="I51" s="282"/>
      <c r="J51" s="283"/>
      <c r="K51" s="283"/>
      <c r="L51" s="283"/>
      <c r="M51" s="283"/>
      <c r="N51" s="284"/>
      <c r="O51" s="279" t="s">
        <v>98</v>
      </c>
      <c r="P51" s="280"/>
      <c r="Q51" s="280"/>
      <c r="R51" s="280"/>
      <c r="S51" s="281"/>
      <c r="T51" s="282"/>
      <c r="U51" s="283"/>
      <c r="V51" s="283"/>
      <c r="W51" s="283"/>
      <c r="X51" s="283"/>
      <c r="Y51" s="284"/>
      <c r="AB51" s="4" t="str">
        <f>IF(OR(I51="",T51=""),"←リストから選択してください（要・不要）","")</f>
        <v>←リストから選択してください（要・不要）</v>
      </c>
    </row>
    <row r="52" spans="1:28" x14ac:dyDescent="0.2">
      <c r="D52" s="279" t="s">
        <v>173</v>
      </c>
      <c r="E52" s="280"/>
      <c r="F52" s="280"/>
      <c r="G52" s="280"/>
      <c r="H52" s="281"/>
      <c r="I52" s="282"/>
      <c r="J52" s="283"/>
      <c r="K52" s="283"/>
      <c r="L52" s="283"/>
      <c r="M52" s="283"/>
      <c r="N52" s="284"/>
      <c r="O52" s="290" t="s">
        <v>174</v>
      </c>
      <c r="P52" s="291"/>
      <c r="Q52" s="291"/>
      <c r="R52" s="291"/>
      <c r="S52" s="292"/>
      <c r="T52" s="296"/>
      <c r="U52" s="297"/>
      <c r="V52" s="297"/>
      <c r="W52" s="297"/>
      <c r="X52" s="297"/>
      <c r="Y52" s="298"/>
      <c r="AB52" s="4" t="str">
        <f>IF(OR(I52="",T52=""),"←リストから選択してください（有・無）","")</f>
        <v>←リストから選択してください（有・無）</v>
      </c>
    </row>
    <row r="53" spans="1:28" x14ac:dyDescent="0.2">
      <c r="D53" s="299" t="s">
        <v>175</v>
      </c>
      <c r="E53" s="300"/>
      <c r="F53" s="300"/>
      <c r="G53" s="300"/>
      <c r="H53" s="300"/>
      <c r="I53" s="300"/>
      <c r="J53" s="300"/>
      <c r="K53" s="300"/>
      <c r="L53" s="300"/>
      <c r="M53" s="300"/>
      <c r="N53" s="301"/>
      <c r="O53" s="302"/>
      <c r="P53" s="303"/>
      <c r="Q53" s="303"/>
      <c r="R53" s="74" t="s">
        <v>8</v>
      </c>
      <c r="S53" s="304"/>
      <c r="T53" s="304"/>
      <c r="U53" s="74" t="s">
        <v>21</v>
      </c>
      <c r="V53" s="304"/>
      <c r="W53" s="304"/>
      <c r="X53" s="74" t="s">
        <v>7</v>
      </c>
      <c r="Y53" s="11"/>
      <c r="AB53" s="4" t="str">
        <f>IF(AND(OR(I51="要",T51="要"),OR(O53="",S53="",V53="")),"←リストから選択してください（和暦年月日）","")</f>
        <v/>
      </c>
    </row>
    <row r="54" spans="1:28" ht="15.75" customHeight="1" x14ac:dyDescent="0.2">
      <c r="E54" s="32" t="str">
        <f>IF(I51="要","＜実績報告時の提出書類＞検査済証の写し",IF(T51="要","＜実績報告時の提出書類＞建築工事届の写し",""))</f>
        <v/>
      </c>
    </row>
    <row r="55" spans="1:28" x14ac:dyDescent="0.2">
      <c r="B55" s="47"/>
      <c r="C55" s="1" t="s">
        <v>126</v>
      </c>
    </row>
    <row r="56" spans="1:28" ht="5.7" customHeight="1" x14ac:dyDescent="0.2"/>
    <row r="57" spans="1:28" s="3" customFormat="1" x14ac:dyDescent="0.2">
      <c r="A57" s="1"/>
      <c r="B57" s="47"/>
      <c r="C57" s="1" t="s">
        <v>398</v>
      </c>
      <c r="D57" s="1"/>
      <c r="E57" s="1"/>
      <c r="F57" s="1"/>
      <c r="G57" s="1"/>
      <c r="H57" s="1"/>
      <c r="I57" s="1"/>
      <c r="J57" s="1"/>
      <c r="K57" s="1"/>
      <c r="L57" s="1"/>
      <c r="M57" s="1"/>
      <c r="N57" s="1"/>
      <c r="O57" s="1"/>
      <c r="P57" s="1"/>
      <c r="Q57" s="1"/>
      <c r="R57" s="1" t="s">
        <v>399</v>
      </c>
      <c r="S57" s="1"/>
      <c r="T57" s="1"/>
      <c r="U57" s="282"/>
      <c r="V57" s="283"/>
      <c r="W57" s="283"/>
      <c r="X57" s="283"/>
      <c r="Y57" s="283"/>
      <c r="Z57" s="284"/>
      <c r="AA57" s="1"/>
      <c r="AB57" s="4" t="str">
        <f>IF(B57="","","←リストから性能区分を選択してください")</f>
        <v/>
      </c>
    </row>
    <row r="58" spans="1:28" s="3" customFormat="1" x14ac:dyDescent="0.2">
      <c r="A58" s="1"/>
      <c r="B58" s="1"/>
      <c r="C58" s="59" t="str">
        <f>IF(B57="✔",IF(U57="","",IF(U57="その他","","　別シートの【様式第６号の３】に必要事項を入力してください。")),"")</f>
        <v/>
      </c>
      <c r="D58" s="1"/>
      <c r="E58" s="1"/>
      <c r="F58" s="1"/>
      <c r="G58" s="1"/>
      <c r="H58" s="1"/>
      <c r="I58" s="1"/>
      <c r="J58" s="1"/>
      <c r="K58" s="1"/>
      <c r="L58" s="1"/>
      <c r="M58" s="1"/>
      <c r="N58" s="1"/>
      <c r="O58" s="1"/>
      <c r="P58" s="1"/>
      <c r="Q58" s="1"/>
      <c r="R58" s="1"/>
      <c r="S58" s="1"/>
      <c r="T58" s="1"/>
      <c r="U58" s="1"/>
      <c r="V58" s="1"/>
      <c r="W58" s="1"/>
      <c r="X58" s="1"/>
      <c r="Y58" s="1"/>
      <c r="Z58" s="1"/>
      <c r="AA58" s="1"/>
    </row>
    <row r="59" spans="1:28" s="3" customFormat="1" ht="15.75" customHeight="1" x14ac:dyDescent="0.2">
      <c r="A59" s="1"/>
      <c r="B59" s="1"/>
      <c r="C59" s="59" t="str">
        <f>IF(B57="✔",IF(U57="","",IF(U57="その他","","　別途、健康省エネ改修の認定申請が必要です。※申請がない場合、補助金が受けられません。")),"")</f>
        <v/>
      </c>
      <c r="D59" s="1"/>
      <c r="E59" s="1"/>
      <c r="F59" s="1"/>
      <c r="G59" s="1"/>
      <c r="H59" s="1"/>
      <c r="I59" s="1"/>
      <c r="J59" s="1"/>
      <c r="K59" s="1"/>
      <c r="L59" s="1"/>
      <c r="M59" s="1"/>
      <c r="N59" s="1"/>
      <c r="O59" s="1"/>
      <c r="P59" s="1"/>
      <c r="Q59" s="1"/>
      <c r="R59" s="1"/>
      <c r="S59" s="1"/>
      <c r="T59" s="1"/>
      <c r="U59" s="1"/>
      <c r="V59" s="1"/>
      <c r="W59" s="1"/>
      <c r="X59" s="1"/>
      <c r="Y59" s="1"/>
      <c r="Z59" s="1"/>
      <c r="AA59" s="1"/>
    </row>
    <row r="60" spans="1:28" ht="5.7" customHeight="1" x14ac:dyDescent="0.2"/>
    <row r="61" spans="1:28" ht="12.75" customHeight="1" x14ac:dyDescent="0.2">
      <c r="B61" s="78" t="s">
        <v>428</v>
      </c>
      <c r="C61" s="59"/>
      <c r="D61" s="59"/>
    </row>
    <row r="62" spans="1:28" ht="13.5" customHeight="1" x14ac:dyDescent="0.2">
      <c r="D62" s="381" t="s">
        <v>320</v>
      </c>
      <c r="E62" s="382"/>
      <c r="F62" s="382"/>
      <c r="G62" s="382"/>
      <c r="H62" s="382"/>
      <c r="I62" s="382"/>
      <c r="J62" s="382"/>
      <c r="K62" s="382"/>
      <c r="L62" s="382"/>
      <c r="M62" s="382"/>
      <c r="N62" s="382"/>
      <c r="O62" s="383"/>
      <c r="P62" s="279" t="s">
        <v>5</v>
      </c>
      <c r="Q62" s="280"/>
      <c r="R62" s="280"/>
      <c r="S62" s="280"/>
      <c r="T62" s="281"/>
      <c r="U62" s="279" t="s">
        <v>18</v>
      </c>
      <c r="V62" s="280"/>
      <c r="W62" s="280"/>
      <c r="X62" s="280"/>
      <c r="Y62" s="280"/>
      <c r="Z62" s="281"/>
    </row>
    <row r="63" spans="1:28" x14ac:dyDescent="0.2">
      <c r="D63" s="391"/>
      <c r="E63" s="392"/>
      <c r="F63" s="392"/>
      <c r="G63" s="392"/>
      <c r="H63" s="392"/>
      <c r="I63" s="392"/>
      <c r="J63" s="392"/>
      <c r="K63" s="392"/>
      <c r="L63" s="392"/>
      <c r="M63" s="392"/>
      <c r="N63" s="392"/>
      <c r="O63" s="393"/>
      <c r="P63" s="282"/>
      <c r="Q63" s="283"/>
      <c r="R63" s="283"/>
      <c r="S63" s="283"/>
      <c r="T63" s="284"/>
      <c r="U63" s="282"/>
      <c r="V63" s="283"/>
      <c r="W63" s="283"/>
      <c r="X63" s="283"/>
      <c r="Y63" s="283"/>
      <c r="Z63" s="284"/>
    </row>
    <row r="64" spans="1:28" x14ac:dyDescent="0.2">
      <c r="D64" s="391"/>
      <c r="E64" s="392"/>
      <c r="F64" s="392"/>
      <c r="G64" s="392"/>
      <c r="H64" s="392"/>
      <c r="I64" s="392"/>
      <c r="J64" s="392"/>
      <c r="K64" s="392"/>
      <c r="L64" s="392"/>
      <c r="M64" s="392"/>
      <c r="N64" s="392"/>
      <c r="O64" s="393"/>
      <c r="P64" s="282"/>
      <c r="Q64" s="283"/>
      <c r="R64" s="283"/>
      <c r="S64" s="283"/>
      <c r="T64" s="284"/>
      <c r="U64" s="282"/>
      <c r="V64" s="283"/>
      <c r="W64" s="283"/>
      <c r="X64" s="283"/>
      <c r="Y64" s="283"/>
      <c r="Z64" s="284"/>
    </row>
    <row r="65" spans="1:27" x14ac:dyDescent="0.2">
      <c r="D65" s="391"/>
      <c r="E65" s="392"/>
      <c r="F65" s="392"/>
      <c r="G65" s="392"/>
      <c r="H65" s="392"/>
      <c r="I65" s="392"/>
      <c r="J65" s="392"/>
      <c r="K65" s="392"/>
      <c r="L65" s="392"/>
      <c r="M65" s="392"/>
      <c r="N65" s="392"/>
      <c r="O65" s="393"/>
      <c r="P65" s="282"/>
      <c r="Q65" s="283"/>
      <c r="R65" s="283"/>
      <c r="S65" s="283"/>
      <c r="T65" s="284"/>
      <c r="U65" s="282"/>
      <c r="V65" s="283"/>
      <c r="W65" s="283"/>
      <c r="X65" s="283"/>
      <c r="Y65" s="283"/>
      <c r="Z65" s="284"/>
    </row>
    <row r="66" spans="1:27" x14ac:dyDescent="0.2">
      <c r="D66" s="391"/>
      <c r="E66" s="392"/>
      <c r="F66" s="392"/>
      <c r="G66" s="392"/>
      <c r="H66" s="392"/>
      <c r="I66" s="392"/>
      <c r="J66" s="392"/>
      <c r="K66" s="392"/>
      <c r="L66" s="392"/>
      <c r="M66" s="392"/>
      <c r="N66" s="392"/>
      <c r="O66" s="393"/>
      <c r="P66" s="282"/>
      <c r="Q66" s="283"/>
      <c r="R66" s="283"/>
      <c r="S66" s="283"/>
      <c r="T66" s="284"/>
      <c r="U66" s="282"/>
      <c r="V66" s="283"/>
      <c r="W66" s="283"/>
      <c r="X66" s="283"/>
      <c r="Y66" s="283"/>
      <c r="Z66" s="284"/>
    </row>
    <row r="67" spans="1:27" x14ac:dyDescent="0.2">
      <c r="D67" s="391"/>
      <c r="E67" s="392"/>
      <c r="F67" s="392"/>
      <c r="G67" s="392"/>
      <c r="H67" s="392"/>
      <c r="I67" s="392"/>
      <c r="J67" s="392"/>
      <c r="K67" s="392"/>
      <c r="L67" s="392"/>
      <c r="M67" s="392"/>
      <c r="N67" s="392"/>
      <c r="O67" s="393"/>
      <c r="P67" s="282"/>
      <c r="Q67" s="283"/>
      <c r="R67" s="283"/>
      <c r="S67" s="283"/>
      <c r="T67" s="284"/>
      <c r="U67" s="282"/>
      <c r="V67" s="283"/>
      <c r="W67" s="283"/>
      <c r="X67" s="283"/>
      <c r="Y67" s="283"/>
      <c r="Z67" s="284"/>
    </row>
    <row r="68" spans="1:27" ht="6.75" customHeight="1" x14ac:dyDescent="0.2">
      <c r="D68" s="239"/>
      <c r="E68" s="239"/>
      <c r="F68" s="239"/>
      <c r="G68" s="239"/>
      <c r="H68" s="239"/>
      <c r="I68" s="271"/>
      <c r="J68" s="271"/>
      <c r="K68" s="271"/>
      <c r="L68" s="271"/>
      <c r="M68" s="271"/>
      <c r="N68" s="271"/>
      <c r="O68" s="271"/>
      <c r="P68" s="271"/>
      <c r="Q68" s="271"/>
      <c r="R68" s="271"/>
      <c r="S68" s="271"/>
      <c r="T68" s="271"/>
      <c r="U68" s="271"/>
      <c r="V68" s="271"/>
      <c r="W68" s="271"/>
      <c r="X68" s="271"/>
      <c r="Y68" s="17"/>
    </row>
    <row r="69" spans="1:27" ht="13.5" customHeight="1" x14ac:dyDescent="0.2">
      <c r="B69" s="47"/>
      <c r="C69" s="78" t="s">
        <v>328</v>
      </c>
      <c r="D69" s="59"/>
    </row>
    <row r="70" spans="1:27" ht="6" customHeight="1" x14ac:dyDescent="0.2">
      <c r="D70" s="59"/>
    </row>
    <row r="71" spans="1:27" x14ac:dyDescent="0.2">
      <c r="B71" s="47"/>
      <c r="C71" s="1" t="s">
        <v>429</v>
      </c>
    </row>
    <row r="72" spans="1:27" ht="7.5" customHeight="1" x14ac:dyDescent="0.2">
      <c r="E72" s="13"/>
      <c r="P72" s="18"/>
    </row>
    <row r="73" spans="1:27" x14ac:dyDescent="0.2">
      <c r="B73" s="47"/>
      <c r="C73" s="1" t="s">
        <v>176</v>
      </c>
      <c r="E73" s="13"/>
      <c r="P73" s="18"/>
    </row>
    <row r="74" spans="1:27" x14ac:dyDescent="0.2">
      <c r="B74" s="13"/>
      <c r="E74" s="40" t="str">
        <f>IF(B73="","",IF(OR(I50="有",T50="有"),"＜実績報告時の提出書類&gt;変更後の改修部分の図面に改修内容を記載したもの、配置図","＜実績報告時の提出書類＞変更後の改修部分の図面に改修内容を記載したもの"))</f>
        <v/>
      </c>
      <c r="P74" s="18"/>
    </row>
    <row r="75" spans="1:27" x14ac:dyDescent="0.2">
      <c r="AA75" s="5" t="s">
        <v>50</v>
      </c>
    </row>
    <row r="76" spans="1:27" x14ac:dyDescent="0.2">
      <c r="A76" s="1" t="s">
        <v>26</v>
      </c>
    </row>
    <row r="77" spans="1:27" x14ac:dyDescent="0.2">
      <c r="B77" s="47"/>
      <c r="C77" s="272" t="s">
        <v>99</v>
      </c>
      <c r="D77" s="272"/>
      <c r="E77" s="272"/>
      <c r="F77" s="272"/>
      <c r="G77" s="272"/>
      <c r="H77" s="272"/>
      <c r="I77" s="272"/>
      <c r="J77" s="272"/>
      <c r="K77" s="272"/>
      <c r="L77" s="272"/>
      <c r="M77" s="272"/>
      <c r="N77" s="272"/>
      <c r="O77" s="272"/>
      <c r="P77" s="272"/>
      <c r="Q77" s="272"/>
      <c r="R77" s="272"/>
      <c r="S77" s="272"/>
      <c r="T77" s="272"/>
      <c r="U77" s="272"/>
      <c r="V77" s="272"/>
      <c r="W77" s="272"/>
      <c r="X77" s="272"/>
      <c r="Y77" s="272"/>
      <c r="Z77" s="272"/>
      <c r="AA77" s="272"/>
    </row>
    <row r="78" spans="1:27" x14ac:dyDescent="0.2">
      <c r="C78" s="272"/>
      <c r="D78" s="272"/>
      <c r="E78" s="272"/>
      <c r="F78" s="272"/>
      <c r="G78" s="272"/>
      <c r="H78" s="272"/>
      <c r="I78" s="272"/>
      <c r="J78" s="272"/>
      <c r="K78" s="272"/>
      <c r="L78" s="272"/>
      <c r="M78" s="272"/>
      <c r="N78" s="272"/>
      <c r="O78" s="272"/>
      <c r="P78" s="272"/>
      <c r="Q78" s="272"/>
      <c r="R78" s="272"/>
      <c r="S78" s="272"/>
      <c r="T78" s="272"/>
      <c r="U78" s="272"/>
      <c r="V78" s="272"/>
      <c r="W78" s="272"/>
      <c r="X78" s="272"/>
      <c r="Y78" s="272"/>
      <c r="Z78" s="272"/>
      <c r="AA78" s="272"/>
    </row>
    <row r="80" spans="1:27" x14ac:dyDescent="0.2">
      <c r="B80" s="47"/>
      <c r="C80" s="1" t="s">
        <v>63</v>
      </c>
    </row>
    <row r="81" spans="1:39" x14ac:dyDescent="0.2">
      <c r="D81" s="279" t="s">
        <v>57</v>
      </c>
      <c r="E81" s="280"/>
      <c r="F81" s="280"/>
      <c r="G81" s="280"/>
      <c r="H81" s="281"/>
      <c r="I81" s="282"/>
      <c r="J81" s="283"/>
      <c r="K81" s="283"/>
      <c r="L81" s="283"/>
      <c r="M81" s="283"/>
      <c r="N81" s="283"/>
      <c r="O81" s="283"/>
      <c r="P81" s="283"/>
      <c r="Q81" s="283"/>
      <c r="R81" s="283"/>
      <c r="S81" s="283"/>
      <c r="T81" s="283"/>
      <c r="U81" s="283"/>
      <c r="V81" s="283"/>
      <c r="W81" s="283"/>
      <c r="X81" s="284"/>
      <c r="AB81" s="4" t="str">
        <f>IF(AND(B80="✔",I81=""),"←直接入力してください","")</f>
        <v/>
      </c>
    </row>
    <row r="82" spans="1:39" x14ac:dyDescent="0.2">
      <c r="D82" s="32" t="s">
        <v>125</v>
      </c>
      <c r="E82" s="42"/>
      <c r="F82" s="42"/>
      <c r="G82" s="42"/>
      <c r="H82" s="42"/>
      <c r="I82" s="42"/>
      <c r="J82" s="42"/>
      <c r="K82" s="42"/>
      <c r="L82" s="42"/>
      <c r="M82" s="42"/>
      <c r="N82" s="42"/>
      <c r="O82" s="42"/>
      <c r="P82" s="42"/>
      <c r="Q82" s="42"/>
      <c r="R82" s="42"/>
      <c r="S82" s="42"/>
      <c r="T82" s="42"/>
      <c r="U82" s="42"/>
      <c r="V82" s="42"/>
      <c r="W82" s="42"/>
      <c r="X82" s="42"/>
      <c r="Y82" s="42"/>
      <c r="AB82" s="4"/>
    </row>
    <row r="83" spans="1:39" x14ac:dyDescent="0.2">
      <c r="B83" s="34" t="s">
        <v>327</v>
      </c>
      <c r="F83" s="43"/>
    </row>
    <row r="84" spans="1:39" x14ac:dyDescent="0.2">
      <c r="B84" s="47"/>
      <c r="C84" s="1" t="s">
        <v>64</v>
      </c>
    </row>
    <row r="85" spans="1:39" ht="21.6" customHeight="1" x14ac:dyDescent="0.2">
      <c r="B85" s="325" t="str">
        <f>IF(AND(B80="✔",B84="✔"),"「プレカットを行う場合は、県内のプレカット工場で加工すること。」と「プレカットを一切使用しない。」のどちらかを✔してください。","")</f>
        <v/>
      </c>
      <c r="C85" s="325"/>
      <c r="D85" s="325"/>
      <c r="E85" s="325"/>
      <c r="F85" s="325"/>
      <c r="G85" s="325"/>
      <c r="H85" s="325"/>
      <c r="I85" s="325"/>
      <c r="J85" s="325"/>
      <c r="K85" s="325"/>
      <c r="L85" s="325"/>
      <c r="M85" s="325"/>
      <c r="N85" s="325"/>
      <c r="O85" s="325"/>
      <c r="P85" s="325"/>
      <c r="Q85" s="325"/>
      <c r="R85" s="325"/>
      <c r="S85" s="325"/>
      <c r="T85" s="325"/>
      <c r="U85" s="325"/>
      <c r="V85" s="325"/>
      <c r="W85" s="325"/>
      <c r="X85" s="325"/>
      <c r="Y85" s="325"/>
      <c r="Z85" s="325"/>
      <c r="AA85" s="325"/>
    </row>
    <row r="86" spans="1:39" x14ac:dyDescent="0.2">
      <c r="T86" s="19"/>
    </row>
    <row r="87" spans="1:39" ht="18" customHeight="1" x14ac:dyDescent="0.2">
      <c r="D87" s="279" t="s">
        <v>33</v>
      </c>
      <c r="E87" s="280"/>
      <c r="F87" s="280"/>
      <c r="G87" s="280"/>
      <c r="H87" s="280"/>
      <c r="I87" s="280"/>
      <c r="J87" s="280"/>
      <c r="K87" s="280"/>
      <c r="L87" s="280"/>
      <c r="M87" s="280"/>
      <c r="N87" s="280"/>
      <c r="O87" s="280"/>
      <c r="P87" s="281"/>
      <c r="Q87" s="279" t="s">
        <v>32</v>
      </c>
      <c r="R87" s="280"/>
      <c r="S87" s="280"/>
      <c r="T87" s="281"/>
      <c r="U87" s="371" t="str">
        <f>IF(I37="併用住宅","併用住宅の場合、住宅部分の使用量","")</f>
        <v/>
      </c>
      <c r="V87" s="371"/>
      <c r="W87" s="371"/>
      <c r="X87" s="371"/>
      <c r="Y87" s="322" t="s">
        <v>59</v>
      </c>
      <c r="Z87" s="322"/>
      <c r="AA87" s="322"/>
    </row>
    <row r="88" spans="1:39" ht="18" customHeight="1" x14ac:dyDescent="0.2">
      <c r="D88" s="290" t="s">
        <v>60</v>
      </c>
      <c r="E88" s="291"/>
      <c r="F88" s="291"/>
      <c r="G88" s="291"/>
      <c r="H88" s="291"/>
      <c r="I88" s="291"/>
      <c r="J88" s="291"/>
      <c r="K88" s="291"/>
      <c r="L88" s="291"/>
      <c r="M88" s="291"/>
      <c r="N88" s="291"/>
      <c r="O88" s="291"/>
      <c r="P88" s="292"/>
      <c r="Q88" s="293"/>
      <c r="R88" s="294"/>
      <c r="S88" s="294"/>
      <c r="T88" s="295"/>
      <c r="U88" s="371"/>
      <c r="V88" s="371"/>
      <c r="W88" s="371"/>
      <c r="X88" s="371"/>
      <c r="Y88" s="340"/>
      <c r="Z88" s="340"/>
      <c r="AA88" s="340"/>
      <c r="AE88" s="1"/>
      <c r="AF88" s="1"/>
      <c r="AG88" s="1"/>
      <c r="AH88" s="20"/>
      <c r="AI88" s="21"/>
      <c r="AJ88" s="21"/>
      <c r="AK88" s="21"/>
      <c r="AL88" s="21"/>
      <c r="AM88" s="21"/>
    </row>
    <row r="89" spans="1:39" ht="18" customHeight="1" x14ac:dyDescent="0.2">
      <c r="D89" s="22"/>
      <c r="E89" s="307" t="s">
        <v>102</v>
      </c>
      <c r="F89" s="308"/>
      <c r="G89" s="308"/>
      <c r="H89" s="308"/>
      <c r="I89" s="308"/>
      <c r="J89" s="308"/>
      <c r="K89" s="308"/>
      <c r="L89" s="308"/>
      <c r="M89" s="308"/>
      <c r="N89" s="308"/>
      <c r="O89" s="308"/>
      <c r="P89" s="309"/>
      <c r="Q89" s="293"/>
      <c r="R89" s="294"/>
      <c r="S89" s="294"/>
      <c r="T89" s="295"/>
      <c r="U89" s="357"/>
      <c r="V89" s="357"/>
      <c r="W89" s="357"/>
      <c r="X89" s="357"/>
      <c r="Y89" s="286" t="str">
        <f>IF(OR(Q89="",Q88=""),"",ROUNDDOWN(Q89,1)*2)</f>
        <v/>
      </c>
      <c r="Z89" s="287"/>
      <c r="AA89" s="23" t="s">
        <v>39</v>
      </c>
      <c r="AE89" s="1"/>
      <c r="AF89" s="1"/>
      <c r="AG89" s="1"/>
      <c r="AH89" s="20"/>
      <c r="AI89" s="21"/>
      <c r="AJ89" s="21"/>
      <c r="AK89" s="21"/>
      <c r="AL89" s="21"/>
      <c r="AM89" s="21"/>
    </row>
    <row r="90" spans="1:39" ht="18" customHeight="1" x14ac:dyDescent="0.2">
      <c r="D90" s="8"/>
      <c r="E90" s="375" t="s">
        <v>103</v>
      </c>
      <c r="F90" s="376"/>
      <c r="G90" s="376"/>
      <c r="H90" s="376"/>
      <c r="I90" s="376"/>
      <c r="J90" s="376"/>
      <c r="K90" s="376"/>
      <c r="L90" s="376"/>
      <c r="M90" s="376"/>
      <c r="N90" s="376"/>
      <c r="O90" s="376"/>
      <c r="P90" s="377"/>
      <c r="Q90" s="360"/>
      <c r="R90" s="361"/>
      <c r="S90" s="361"/>
      <c r="T90" s="362"/>
      <c r="U90" s="359"/>
      <c r="V90" s="359"/>
      <c r="W90" s="359"/>
      <c r="X90" s="359"/>
      <c r="Y90" s="286" t="str">
        <f>IF(Q90="","",INT(Q90)*0.2)</f>
        <v/>
      </c>
      <c r="Z90" s="287"/>
      <c r="AA90" s="23" t="s">
        <v>39</v>
      </c>
      <c r="AE90" s="1"/>
      <c r="AF90" s="1"/>
      <c r="AG90" s="1"/>
      <c r="AH90" s="20"/>
      <c r="AI90" s="21"/>
      <c r="AJ90" s="21"/>
      <c r="AK90" s="21"/>
      <c r="AL90" s="21"/>
      <c r="AM90" s="21"/>
    </row>
    <row r="91" spans="1:39" ht="18" customHeight="1" x14ac:dyDescent="0.2">
      <c r="E91" s="13"/>
      <c r="X91" s="24" t="s">
        <v>49</v>
      </c>
      <c r="Y91" s="286" t="str">
        <f>IF(OR(SUM(Y89:Z90)=0,Q88=""),"",IF(AND(B26="✔",B30="✔",B45="✔",B50="✔",B55="✔",B71="✔",B77="✔",OR(B80="✔",B84="✔"),B85=""),MIN(25,SUM(Y89:Z90)),0))</f>
        <v/>
      </c>
      <c r="Z91" s="287"/>
      <c r="AA91" s="23" t="s">
        <v>0</v>
      </c>
      <c r="AB91" s="4" t="str">
        <f>IF(AND(Y91=0),"←合計金額が算出されない場合は、前のページにチェック漏れ等がありますので御確認ください。","")</f>
        <v/>
      </c>
    </row>
    <row r="92" spans="1:39" x14ac:dyDescent="0.2">
      <c r="A92" s="14" t="s">
        <v>325</v>
      </c>
    </row>
    <row r="93" spans="1:39" x14ac:dyDescent="0.2">
      <c r="A93" s="13"/>
      <c r="B93" s="33" t="s">
        <v>323</v>
      </c>
    </row>
    <row r="94" spans="1:39" x14ac:dyDescent="0.2">
      <c r="A94" s="14" t="s">
        <v>326</v>
      </c>
    </row>
    <row r="95" spans="1:39" x14ac:dyDescent="0.2">
      <c r="A95" s="13"/>
      <c r="B95" s="33" t="s">
        <v>323</v>
      </c>
    </row>
    <row r="96" spans="1:39" x14ac:dyDescent="0.2">
      <c r="A96" s="13"/>
      <c r="B96" s="33"/>
      <c r="C96" s="40" t="s">
        <v>100</v>
      </c>
    </row>
    <row r="97" spans="1:55" s="3" customFormat="1" x14ac:dyDescent="0.2">
      <c r="A97" s="1"/>
      <c r="B97" s="1"/>
      <c r="C97" s="379" t="s">
        <v>403</v>
      </c>
      <c r="D97" s="379"/>
      <c r="E97" s="379"/>
      <c r="F97" s="379"/>
      <c r="G97" s="379"/>
      <c r="H97" s="379"/>
      <c r="I97" s="379"/>
      <c r="J97" s="379"/>
      <c r="K97" s="379"/>
      <c r="L97" s="379"/>
      <c r="M97" s="379"/>
      <c r="N97" s="379"/>
      <c r="O97" s="379"/>
      <c r="P97" s="379"/>
      <c r="Q97" s="379"/>
      <c r="R97" s="379"/>
      <c r="S97" s="379"/>
      <c r="T97" s="379"/>
      <c r="U97" s="379"/>
      <c r="V97" s="379"/>
      <c r="W97" s="379"/>
      <c r="X97" s="379"/>
      <c r="Y97" s="379"/>
      <c r="Z97" s="379"/>
      <c r="AA97" s="379"/>
    </row>
    <row r="98" spans="1:55" s="3" customFormat="1" x14ac:dyDescent="0.2">
      <c r="A98" s="1"/>
      <c r="B98" s="1"/>
      <c r="C98" s="379"/>
      <c r="D98" s="379"/>
      <c r="E98" s="379"/>
      <c r="F98" s="379"/>
      <c r="G98" s="379"/>
      <c r="H98" s="379"/>
      <c r="I98" s="379"/>
      <c r="J98" s="379"/>
      <c r="K98" s="379"/>
      <c r="L98" s="379"/>
      <c r="M98" s="379"/>
      <c r="N98" s="379"/>
      <c r="O98" s="379"/>
      <c r="P98" s="379"/>
      <c r="Q98" s="379"/>
      <c r="R98" s="379"/>
      <c r="S98" s="379"/>
      <c r="T98" s="379"/>
      <c r="U98" s="379"/>
      <c r="V98" s="379"/>
      <c r="W98" s="379"/>
      <c r="X98" s="379"/>
      <c r="Y98" s="379"/>
      <c r="Z98" s="379"/>
      <c r="AA98" s="379"/>
    </row>
    <row r="99" spans="1:55" x14ac:dyDescent="0.2">
      <c r="A99" s="13" t="s">
        <v>101</v>
      </c>
    </row>
    <row r="100" spans="1:55" x14ac:dyDescent="0.2">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row>
    <row r="101" spans="1:55" x14ac:dyDescent="0.2">
      <c r="A101" s="1" t="s">
        <v>40</v>
      </c>
      <c r="Y101" s="322" t="s">
        <v>59</v>
      </c>
      <c r="Z101" s="322"/>
      <c r="AA101" s="322"/>
    </row>
    <row r="102" spans="1:55" ht="14.25" customHeight="1" x14ac:dyDescent="0.2">
      <c r="B102" s="1" t="s">
        <v>38</v>
      </c>
      <c r="Y102" s="340"/>
      <c r="Z102" s="340"/>
      <c r="AA102" s="340"/>
    </row>
    <row r="103" spans="1:55" x14ac:dyDescent="0.2">
      <c r="B103" s="78" t="s">
        <v>402</v>
      </c>
      <c r="Y103" s="338" t="str">
        <f>IF(AND(Y91&lt;&gt;"",Y91&gt;=0.2,OR(B105="✔",P105="✔")),IF(B69="✔",0,10),"")</f>
        <v/>
      </c>
      <c r="Z103" s="339"/>
      <c r="AA103" s="23" t="s">
        <v>0</v>
      </c>
      <c r="AD103" s="3" t="s">
        <v>53</v>
      </c>
    </row>
    <row r="104" spans="1:55" ht="7.2" customHeight="1" x14ac:dyDescent="0.2"/>
    <row r="105" spans="1:55" x14ac:dyDescent="0.2">
      <c r="B105" s="47"/>
      <c r="C105" s="1" t="s">
        <v>35</v>
      </c>
      <c r="P105" s="47"/>
      <c r="Q105" s="1" t="s">
        <v>37</v>
      </c>
    </row>
    <row r="106" spans="1:55" ht="13.5" customHeight="1" x14ac:dyDescent="0.2">
      <c r="C106" s="1" t="s">
        <v>36</v>
      </c>
      <c r="Q106" s="327" t="s">
        <v>113</v>
      </c>
      <c r="R106" s="327"/>
      <c r="S106" s="327"/>
      <c r="T106" s="327"/>
      <c r="U106" s="327"/>
      <c r="V106" s="327"/>
      <c r="W106" s="327"/>
      <c r="X106" s="327"/>
      <c r="Y106" s="327"/>
      <c r="Z106" s="327"/>
      <c r="AA106" s="327"/>
    </row>
    <row r="107" spans="1:55" x14ac:dyDescent="0.2">
      <c r="Q107" s="327"/>
      <c r="R107" s="327"/>
      <c r="S107" s="327"/>
      <c r="T107" s="327"/>
      <c r="U107" s="327"/>
      <c r="V107" s="327"/>
      <c r="W107" s="327"/>
      <c r="X107" s="327"/>
      <c r="Y107" s="327"/>
      <c r="Z107" s="327"/>
      <c r="AA107" s="327"/>
    </row>
    <row r="108" spans="1:55" x14ac:dyDescent="0.2">
      <c r="C108" s="13" t="s">
        <v>30</v>
      </c>
      <c r="Q108" s="13" t="s">
        <v>30</v>
      </c>
    </row>
    <row r="109" spans="1:55" ht="13.5" customHeight="1" x14ac:dyDescent="0.2">
      <c r="C109" s="372" t="s">
        <v>34</v>
      </c>
      <c r="D109" s="378"/>
      <c r="E109" s="378"/>
      <c r="F109" s="378"/>
      <c r="G109" s="378"/>
      <c r="H109" s="378"/>
      <c r="I109" s="378"/>
      <c r="J109" s="378"/>
      <c r="K109" s="378"/>
      <c r="L109" s="378"/>
      <c r="M109" s="378"/>
      <c r="N109" s="378"/>
      <c r="Q109" s="372" t="s">
        <v>31</v>
      </c>
      <c r="R109" s="372"/>
      <c r="S109" s="372"/>
      <c r="T109" s="372"/>
      <c r="U109" s="372"/>
      <c r="V109" s="372"/>
      <c r="W109" s="372"/>
      <c r="X109" s="372"/>
      <c r="Y109" s="372"/>
      <c r="Z109" s="372"/>
      <c r="AA109" s="372"/>
    </row>
    <row r="110" spans="1:55" x14ac:dyDescent="0.2">
      <c r="C110" s="378"/>
      <c r="D110" s="378"/>
      <c r="E110" s="378"/>
      <c r="F110" s="378"/>
      <c r="G110" s="378"/>
      <c r="H110" s="378"/>
      <c r="I110" s="378"/>
      <c r="J110" s="378"/>
      <c r="K110" s="378"/>
      <c r="L110" s="378"/>
      <c r="M110" s="378"/>
      <c r="N110" s="378"/>
      <c r="Q110" s="372"/>
      <c r="R110" s="372"/>
      <c r="S110" s="372"/>
      <c r="T110" s="372"/>
      <c r="U110" s="372"/>
      <c r="V110" s="372"/>
      <c r="W110" s="372"/>
      <c r="X110" s="372"/>
      <c r="Y110" s="372"/>
      <c r="Z110" s="372"/>
      <c r="AA110" s="372"/>
    </row>
    <row r="111" spans="1:55" x14ac:dyDescent="0.2">
      <c r="C111" s="35" t="s">
        <v>65</v>
      </c>
      <c r="D111" s="36"/>
      <c r="E111" s="36"/>
      <c r="F111" s="36"/>
      <c r="G111" s="36"/>
      <c r="H111" s="36"/>
      <c r="I111" s="36"/>
      <c r="J111" s="36"/>
      <c r="K111" s="36"/>
      <c r="L111" s="36"/>
      <c r="M111" s="36"/>
      <c r="N111" s="36"/>
      <c r="Q111" s="35" t="s">
        <v>65</v>
      </c>
      <c r="R111" s="36"/>
      <c r="S111" s="36"/>
      <c r="T111" s="36"/>
      <c r="U111" s="36"/>
      <c r="V111" s="36"/>
      <c r="W111" s="36"/>
      <c r="X111" s="36"/>
      <c r="Y111" s="36"/>
      <c r="Z111" s="36"/>
      <c r="AA111" s="36"/>
    </row>
    <row r="112" spans="1:55" ht="13.5" customHeight="1" x14ac:dyDescent="0.2">
      <c r="C112" s="337" t="s">
        <v>168</v>
      </c>
      <c r="D112" s="337"/>
      <c r="E112" s="337"/>
      <c r="F112" s="337"/>
      <c r="G112" s="337"/>
      <c r="H112" s="337"/>
      <c r="I112" s="337"/>
      <c r="J112" s="337"/>
      <c r="K112" s="337"/>
      <c r="L112" s="337"/>
      <c r="M112" s="337"/>
      <c r="N112" s="337"/>
      <c r="Q112" s="337" t="s">
        <v>169</v>
      </c>
      <c r="R112" s="337"/>
      <c r="S112" s="337"/>
      <c r="T112" s="337"/>
      <c r="U112" s="337"/>
      <c r="V112" s="337"/>
      <c r="W112" s="337"/>
      <c r="X112" s="337"/>
      <c r="Y112" s="337"/>
      <c r="Z112" s="337"/>
      <c r="AA112" s="337"/>
    </row>
    <row r="113" spans="1:30" x14ac:dyDescent="0.2">
      <c r="C113" s="337"/>
      <c r="D113" s="337"/>
      <c r="E113" s="337"/>
      <c r="F113" s="337"/>
      <c r="G113" s="337"/>
      <c r="H113" s="337"/>
      <c r="I113" s="337"/>
      <c r="J113" s="337"/>
      <c r="K113" s="337"/>
      <c r="L113" s="337"/>
      <c r="M113" s="337"/>
      <c r="N113" s="337"/>
      <c r="Q113" s="337"/>
      <c r="R113" s="337"/>
      <c r="S113" s="337"/>
      <c r="T113" s="337"/>
      <c r="U113" s="337"/>
      <c r="V113" s="337"/>
      <c r="W113" s="337"/>
      <c r="X113" s="337"/>
      <c r="Y113" s="337"/>
      <c r="Z113" s="337"/>
      <c r="AA113" s="337"/>
    </row>
    <row r="114" spans="1:30" ht="13.5" customHeight="1" x14ac:dyDescent="0.2">
      <c r="D114" s="26"/>
      <c r="E114" s="26"/>
      <c r="F114" s="26"/>
      <c r="G114" s="26"/>
      <c r="H114" s="26"/>
      <c r="I114" s="26"/>
      <c r="J114" s="26"/>
      <c r="K114" s="26"/>
      <c r="L114" s="26"/>
      <c r="M114" s="26"/>
      <c r="N114" s="26"/>
      <c r="Q114" s="41" t="s">
        <v>170</v>
      </c>
      <c r="R114" s="27"/>
      <c r="S114" s="27"/>
      <c r="T114" s="27"/>
      <c r="U114" s="27"/>
      <c r="V114" s="27"/>
      <c r="W114" s="27"/>
      <c r="X114" s="27"/>
      <c r="Y114" s="27"/>
      <c r="Z114" s="27"/>
      <c r="AA114" s="27"/>
    </row>
    <row r="115" spans="1:30" ht="7.2" customHeight="1" x14ac:dyDescent="0.2"/>
    <row r="116" spans="1:30" x14ac:dyDescent="0.2">
      <c r="C116" s="342" t="s">
        <v>54</v>
      </c>
      <c r="D116" s="342"/>
      <c r="E116" s="342"/>
      <c r="F116" s="342"/>
      <c r="G116" s="342"/>
      <c r="H116" s="342"/>
      <c r="I116" s="342"/>
      <c r="J116" s="342"/>
      <c r="K116" s="342"/>
      <c r="L116" s="342"/>
      <c r="M116" s="342"/>
      <c r="N116" s="342"/>
      <c r="O116" s="342"/>
      <c r="P116" s="342"/>
      <c r="Q116" s="342"/>
      <c r="R116" s="342"/>
      <c r="S116" s="342"/>
      <c r="T116" s="342"/>
      <c r="U116" s="342"/>
      <c r="V116" s="342"/>
      <c r="W116" s="342"/>
      <c r="X116" s="342"/>
      <c r="Y116" s="342"/>
      <c r="Z116" s="342"/>
      <c r="AA116" s="27"/>
    </row>
    <row r="117" spans="1:30" x14ac:dyDescent="0.2">
      <c r="C117" s="342"/>
      <c r="D117" s="342"/>
      <c r="E117" s="342"/>
      <c r="F117" s="342"/>
      <c r="G117" s="342"/>
      <c r="H117" s="342"/>
      <c r="I117" s="342"/>
      <c r="J117" s="342"/>
      <c r="K117" s="342"/>
      <c r="L117" s="342"/>
      <c r="M117" s="342"/>
      <c r="N117" s="342"/>
      <c r="O117" s="342"/>
      <c r="P117" s="342"/>
      <c r="Q117" s="342"/>
      <c r="R117" s="342"/>
      <c r="S117" s="342"/>
      <c r="T117" s="342"/>
      <c r="U117" s="342"/>
      <c r="V117" s="342"/>
      <c r="W117" s="342"/>
      <c r="X117" s="342"/>
      <c r="Y117" s="342"/>
      <c r="Z117" s="342"/>
      <c r="AA117" s="27"/>
    </row>
    <row r="118" spans="1:30" ht="13.5" customHeight="1" x14ac:dyDescent="0.2">
      <c r="Y118" s="28"/>
      <c r="Z118" s="28"/>
      <c r="AA118" s="28"/>
    </row>
    <row r="119" spans="1:30" x14ac:dyDescent="0.2">
      <c r="A119" s="1" t="s">
        <v>41</v>
      </c>
      <c r="Y119" s="341" t="s">
        <v>59</v>
      </c>
      <c r="Z119" s="341"/>
      <c r="AA119" s="341"/>
    </row>
    <row r="120" spans="1:30" ht="13.5" customHeight="1" x14ac:dyDescent="0.2">
      <c r="B120" s="78" t="s">
        <v>413</v>
      </c>
      <c r="Y120" s="340"/>
      <c r="Z120" s="340"/>
      <c r="AA120" s="340"/>
    </row>
    <row r="121" spans="1:30" ht="13.5" customHeight="1" x14ac:dyDescent="0.2">
      <c r="B121" s="17" t="s">
        <v>423</v>
      </c>
      <c r="Y121" s="338" t="str">
        <f>IF(OR(B122="✔",B125="✔",B127="✔",B122="✔"),10,"")</f>
        <v/>
      </c>
      <c r="Z121" s="339"/>
      <c r="AA121" s="23" t="s">
        <v>0</v>
      </c>
    </row>
    <row r="122" spans="1:30" x14ac:dyDescent="0.2">
      <c r="B122" s="47"/>
      <c r="C122" s="455" t="s">
        <v>424</v>
      </c>
      <c r="AD122" s="3" t="s">
        <v>53</v>
      </c>
    </row>
    <row r="123" spans="1:30" x14ac:dyDescent="0.2">
      <c r="C123" s="13" t="s">
        <v>430</v>
      </c>
    </row>
    <row r="124" spans="1:30" ht="7.2" customHeight="1" x14ac:dyDescent="0.2">
      <c r="C124" s="13"/>
    </row>
    <row r="125" spans="1:30" x14ac:dyDescent="0.2">
      <c r="B125" s="47"/>
      <c r="C125" s="455" t="s">
        <v>425</v>
      </c>
      <c r="Y125" s="42"/>
      <c r="Z125" s="42"/>
      <c r="AA125" s="48"/>
    </row>
    <row r="126" spans="1:30" ht="7.2" customHeight="1" x14ac:dyDescent="0.2"/>
    <row r="127" spans="1:30" x14ac:dyDescent="0.2">
      <c r="B127" s="47"/>
      <c r="C127" s="455" t="s">
        <v>426</v>
      </c>
      <c r="Y127" s="42"/>
      <c r="Z127" s="42"/>
      <c r="AA127" s="48"/>
    </row>
    <row r="128" spans="1:30" x14ac:dyDescent="0.2">
      <c r="C128" s="13" t="s">
        <v>431</v>
      </c>
    </row>
    <row r="129" spans="1:30" ht="9" customHeight="1" x14ac:dyDescent="0.2">
      <c r="Y129" s="42"/>
      <c r="Z129" s="42"/>
      <c r="AA129" s="48"/>
    </row>
    <row r="130" spans="1:30" ht="15" customHeight="1" x14ac:dyDescent="0.2">
      <c r="B130" s="400" t="s">
        <v>427</v>
      </c>
      <c r="C130" s="400"/>
      <c r="D130" s="400"/>
      <c r="E130" s="400"/>
      <c r="F130" s="400"/>
      <c r="G130" s="400"/>
      <c r="H130" s="288" t="s">
        <v>120</v>
      </c>
      <c r="I130" s="288"/>
      <c r="J130" s="288"/>
      <c r="K130" s="288"/>
      <c r="L130" s="288"/>
      <c r="M130" s="288"/>
      <c r="N130" s="288"/>
      <c r="O130" s="289"/>
      <c r="P130" s="289"/>
      <c r="Q130" s="289"/>
      <c r="R130" s="289"/>
      <c r="S130" s="289"/>
      <c r="T130" s="289"/>
      <c r="U130" s="289"/>
      <c r="V130" s="289"/>
      <c r="W130" s="289"/>
      <c r="X130" s="289"/>
      <c r="Y130" s="289"/>
      <c r="Z130" s="289"/>
      <c r="AB130" s="4" t="str">
        <f>IF(AND(O130="",B122="✔"),"→申請者の住宅建設地の小学校区を記載してください。","")</f>
        <v/>
      </c>
    </row>
    <row r="131" spans="1:30" ht="15" customHeight="1" x14ac:dyDescent="0.2">
      <c r="A131" s="54"/>
      <c r="B131" s="307" t="s">
        <v>121</v>
      </c>
      <c r="C131" s="308"/>
      <c r="D131" s="308"/>
      <c r="E131" s="308"/>
      <c r="F131" s="308"/>
      <c r="G131" s="309"/>
      <c r="H131" s="288" t="s">
        <v>11</v>
      </c>
      <c r="I131" s="288"/>
      <c r="J131" s="288"/>
      <c r="K131" s="288"/>
      <c r="L131" s="288"/>
      <c r="M131" s="288"/>
      <c r="N131" s="288"/>
      <c r="O131" s="289"/>
      <c r="P131" s="289"/>
      <c r="Q131" s="289"/>
      <c r="R131" s="289"/>
      <c r="S131" s="289"/>
      <c r="T131" s="289"/>
      <c r="U131" s="289"/>
      <c r="V131" s="289"/>
      <c r="W131" s="289"/>
      <c r="X131" s="289"/>
      <c r="Y131" s="289"/>
      <c r="Z131" s="289"/>
      <c r="AB131" s="4" t="str">
        <f>IF(AND(O131="",B122="✔"),"→近居対象の親族世帯の住所を記載してください。","")</f>
        <v/>
      </c>
    </row>
    <row r="132" spans="1:30" ht="15" customHeight="1" x14ac:dyDescent="0.2">
      <c r="A132" s="54"/>
      <c r="B132" s="310"/>
      <c r="C132" s="311"/>
      <c r="D132" s="311"/>
      <c r="E132" s="311"/>
      <c r="F132" s="311"/>
      <c r="G132" s="312"/>
      <c r="H132" s="288" t="s">
        <v>122</v>
      </c>
      <c r="I132" s="288"/>
      <c r="J132" s="288"/>
      <c r="K132" s="288"/>
      <c r="L132" s="288"/>
      <c r="M132" s="288"/>
      <c r="N132" s="288"/>
      <c r="O132" s="289"/>
      <c r="P132" s="289"/>
      <c r="Q132" s="289"/>
      <c r="R132" s="289"/>
      <c r="S132" s="289"/>
      <c r="T132" s="289"/>
      <c r="U132" s="289"/>
      <c r="V132" s="289"/>
      <c r="W132" s="289"/>
      <c r="X132" s="289"/>
      <c r="Y132" s="289"/>
      <c r="Z132" s="289"/>
      <c r="AB132" s="4" t="str">
        <f>IF(AND(O132="",B122="✔"),"→近居対象の親族世帯の小学校区を記載してください。","")</f>
        <v/>
      </c>
    </row>
    <row r="133" spans="1:30" ht="12.75" customHeight="1" x14ac:dyDescent="0.2">
      <c r="C133" s="33" t="s">
        <v>65</v>
      </c>
    </row>
    <row r="134" spans="1:30" ht="12" customHeight="1" x14ac:dyDescent="0.2">
      <c r="C134" s="37" t="s">
        <v>171</v>
      </c>
    </row>
    <row r="135" spans="1:30" x14ac:dyDescent="0.2">
      <c r="C135" s="37" t="s">
        <v>172</v>
      </c>
      <c r="D135" s="25"/>
      <c r="E135" s="25"/>
      <c r="F135" s="25"/>
      <c r="G135" s="25"/>
      <c r="H135" s="25"/>
      <c r="I135" s="25"/>
      <c r="J135" s="25"/>
      <c r="K135" s="25"/>
      <c r="L135" s="25"/>
      <c r="M135" s="25"/>
      <c r="N135" s="25"/>
    </row>
    <row r="136" spans="1:30" ht="13.5" customHeight="1" x14ac:dyDescent="0.2">
      <c r="C136" s="37"/>
      <c r="D136" s="27"/>
      <c r="E136" s="27"/>
      <c r="F136" s="27"/>
      <c r="G136" s="27"/>
      <c r="H136" s="27"/>
      <c r="I136" s="27"/>
      <c r="J136" s="27"/>
      <c r="K136" s="27"/>
      <c r="L136" s="27"/>
      <c r="M136" s="27"/>
      <c r="N136" s="27"/>
    </row>
    <row r="137" spans="1:30" x14ac:dyDescent="0.2">
      <c r="AA137" s="5" t="s">
        <v>50</v>
      </c>
    </row>
    <row r="138" spans="1:30" x14ac:dyDescent="0.2">
      <c r="A138" s="78" t="s">
        <v>415</v>
      </c>
      <c r="Y138" s="322" t="s">
        <v>59</v>
      </c>
      <c r="Z138" s="322"/>
      <c r="AA138" s="322"/>
    </row>
    <row r="139" spans="1:30" ht="12.75" customHeight="1" x14ac:dyDescent="0.2">
      <c r="B139" s="373" t="s">
        <v>414</v>
      </c>
      <c r="C139" s="373"/>
      <c r="D139" s="373"/>
      <c r="E139" s="373"/>
      <c r="F139" s="373"/>
      <c r="G139" s="373"/>
      <c r="H139" s="373"/>
      <c r="I139" s="373"/>
      <c r="J139" s="373"/>
      <c r="K139" s="373"/>
      <c r="L139" s="373"/>
      <c r="M139" s="373"/>
      <c r="N139" s="373"/>
      <c r="O139" s="373"/>
      <c r="P139" s="373"/>
      <c r="Q139" s="373"/>
      <c r="R139" s="373"/>
      <c r="S139" s="373"/>
      <c r="T139" s="373"/>
      <c r="U139" s="373"/>
      <c r="V139" s="373"/>
      <c r="W139" s="373"/>
      <c r="X139" s="374"/>
      <c r="Y139" s="322"/>
      <c r="Z139" s="322"/>
      <c r="AA139" s="322"/>
    </row>
    <row r="140" spans="1:30" x14ac:dyDescent="0.2">
      <c r="B140" s="373"/>
      <c r="C140" s="373"/>
      <c r="D140" s="373"/>
      <c r="E140" s="373"/>
      <c r="F140" s="373"/>
      <c r="G140" s="373"/>
      <c r="H140" s="373"/>
      <c r="I140" s="373"/>
      <c r="J140" s="373"/>
      <c r="K140" s="373"/>
      <c r="L140" s="373"/>
      <c r="M140" s="373"/>
      <c r="N140" s="373"/>
      <c r="O140" s="373"/>
      <c r="P140" s="373"/>
      <c r="Q140" s="373"/>
      <c r="R140" s="373"/>
      <c r="S140" s="373"/>
      <c r="T140" s="373"/>
      <c r="U140" s="373"/>
      <c r="V140" s="373"/>
      <c r="W140" s="373"/>
      <c r="X140" s="374"/>
      <c r="Y140" s="323" t="str">
        <f>IF(AND(Y91&lt;&gt;"",Y91&gt;=0.2,B144="✔",(AC147+AC155+AC164)&gt;=2),MIN(15,SUM(Y153,Y163,Y170)),"")</f>
        <v/>
      </c>
      <c r="Z140" s="324"/>
      <c r="AA140" s="23" t="s">
        <v>0</v>
      </c>
    </row>
    <row r="141" spans="1:30" x14ac:dyDescent="0.2">
      <c r="B141" s="29"/>
      <c r="C141" s="306" t="s">
        <v>416</v>
      </c>
      <c r="D141" s="306"/>
      <c r="E141" s="306"/>
      <c r="F141" s="306"/>
      <c r="G141" s="306"/>
      <c r="H141" s="306"/>
      <c r="I141" s="306"/>
      <c r="J141" s="306"/>
      <c r="K141" s="306"/>
      <c r="L141" s="306"/>
      <c r="M141" s="306"/>
      <c r="N141" s="306"/>
      <c r="O141" s="306"/>
      <c r="P141" s="306"/>
      <c r="Q141" s="306"/>
      <c r="R141" s="306"/>
      <c r="S141" s="306"/>
      <c r="T141" s="306"/>
      <c r="U141" s="306"/>
      <c r="V141" s="306"/>
      <c r="W141" s="306"/>
      <c r="X141" s="306"/>
      <c r="Y141" s="306"/>
      <c r="Z141" s="306"/>
      <c r="AA141" s="306"/>
    </row>
    <row r="142" spans="1:30" ht="13.5" customHeight="1" x14ac:dyDescent="0.2">
      <c r="B142" s="29"/>
      <c r="C142" s="306"/>
      <c r="D142" s="306"/>
      <c r="E142" s="306"/>
      <c r="F142" s="306"/>
      <c r="G142" s="306"/>
      <c r="H142" s="306"/>
      <c r="I142" s="306"/>
      <c r="J142" s="306"/>
      <c r="K142" s="306"/>
      <c r="L142" s="306"/>
      <c r="M142" s="306"/>
      <c r="N142" s="306"/>
      <c r="O142" s="306"/>
      <c r="P142" s="306"/>
      <c r="Q142" s="306"/>
      <c r="R142" s="306"/>
      <c r="S142" s="306"/>
      <c r="T142" s="306"/>
      <c r="U142" s="306"/>
      <c r="V142" s="306"/>
      <c r="W142" s="306"/>
      <c r="X142" s="306"/>
      <c r="Y142" s="306"/>
      <c r="Z142" s="306"/>
      <c r="AA142" s="306"/>
    </row>
    <row r="143" spans="1:30" ht="7.2" customHeight="1" x14ac:dyDescent="0.2"/>
    <row r="144" spans="1:30" x14ac:dyDescent="0.2">
      <c r="B144" s="47"/>
      <c r="C144" s="1" t="s">
        <v>19</v>
      </c>
      <c r="H144" s="1" t="s">
        <v>132</v>
      </c>
      <c r="AD144" s="3" t="s">
        <v>53</v>
      </c>
    </row>
    <row r="146" spans="2:29" ht="7.2" customHeight="1" x14ac:dyDescent="0.2"/>
    <row r="147" spans="2:29" ht="13.5" customHeight="1" x14ac:dyDescent="0.2">
      <c r="B147" s="47"/>
      <c r="C147" s="1" t="s">
        <v>104</v>
      </c>
      <c r="H147" s="272" t="s">
        <v>109</v>
      </c>
      <c r="I147" s="272"/>
      <c r="J147" s="272"/>
      <c r="K147" s="272"/>
      <c r="L147" s="272"/>
      <c r="M147" s="272"/>
      <c r="N147" s="272"/>
      <c r="O147" s="272"/>
      <c r="P147" s="272"/>
      <c r="Q147" s="272"/>
      <c r="R147" s="272"/>
      <c r="S147" s="272"/>
      <c r="T147" s="272"/>
      <c r="U147" s="272"/>
      <c r="V147" s="272"/>
      <c r="W147" s="272"/>
      <c r="X147" s="272"/>
      <c r="Y147" s="272"/>
      <c r="Z147" s="272"/>
      <c r="AA147" s="272"/>
      <c r="AC147" s="3">
        <f>IF(AND(B147="✔",N152&gt;=7),1,0)</f>
        <v>0</v>
      </c>
    </row>
    <row r="148" spans="2:29" x14ac:dyDescent="0.2">
      <c r="H148" s="272"/>
      <c r="I148" s="272"/>
      <c r="J148" s="272"/>
      <c r="K148" s="272"/>
      <c r="L148" s="272"/>
      <c r="M148" s="272"/>
      <c r="N148" s="272"/>
      <c r="O148" s="272"/>
      <c r="P148" s="272"/>
      <c r="Q148" s="272"/>
      <c r="R148" s="272"/>
      <c r="S148" s="272"/>
      <c r="T148" s="272"/>
      <c r="U148" s="272"/>
      <c r="V148" s="272"/>
      <c r="W148" s="272"/>
      <c r="X148" s="272"/>
      <c r="Y148" s="272"/>
      <c r="Z148" s="272"/>
      <c r="AA148" s="272"/>
    </row>
    <row r="149" spans="2:29" x14ac:dyDescent="0.2">
      <c r="H149" s="272"/>
      <c r="I149" s="272"/>
      <c r="J149" s="272"/>
      <c r="K149" s="272"/>
      <c r="L149" s="272"/>
      <c r="M149" s="272"/>
      <c r="N149" s="272"/>
      <c r="O149" s="272"/>
      <c r="P149" s="272"/>
      <c r="Q149" s="272"/>
      <c r="R149" s="272"/>
      <c r="S149" s="272"/>
      <c r="T149" s="272"/>
      <c r="U149" s="272"/>
      <c r="V149" s="272"/>
      <c r="W149" s="272"/>
      <c r="X149" s="272"/>
      <c r="Y149" s="272"/>
      <c r="Z149" s="272"/>
      <c r="AA149" s="272"/>
    </row>
    <row r="150" spans="2:29" x14ac:dyDescent="0.2">
      <c r="H150" s="272"/>
      <c r="I150" s="272"/>
      <c r="J150" s="272"/>
      <c r="K150" s="272"/>
      <c r="L150" s="272"/>
      <c r="M150" s="272"/>
      <c r="N150" s="272"/>
      <c r="O150" s="272"/>
      <c r="P150" s="272"/>
      <c r="Q150" s="272"/>
      <c r="R150" s="272"/>
      <c r="S150" s="272"/>
      <c r="T150" s="272"/>
      <c r="U150" s="272"/>
      <c r="V150" s="272"/>
      <c r="W150" s="272"/>
      <c r="X150" s="272"/>
      <c r="Y150" s="272"/>
      <c r="Z150" s="272"/>
      <c r="AA150" s="272"/>
    </row>
    <row r="151" spans="2:29" x14ac:dyDescent="0.2">
      <c r="H151" s="325" t="s">
        <v>107</v>
      </c>
      <c r="I151" s="325"/>
      <c r="J151" s="325"/>
      <c r="K151" s="325"/>
      <c r="L151" s="325"/>
      <c r="M151" s="325"/>
      <c r="N151" s="325"/>
      <c r="O151" s="325"/>
      <c r="P151" s="325"/>
      <c r="Q151" s="325"/>
      <c r="R151" s="325"/>
      <c r="S151" s="325"/>
      <c r="T151" s="325"/>
      <c r="U151" s="325"/>
      <c r="V151" s="325"/>
      <c r="W151" s="325"/>
      <c r="X151" s="326"/>
      <c r="Y151" s="322" t="s">
        <v>59</v>
      </c>
      <c r="Z151" s="322"/>
      <c r="AA151" s="322"/>
    </row>
    <row r="152" spans="2:29" ht="13.5" customHeight="1" x14ac:dyDescent="0.2">
      <c r="D152" s="1" t="s">
        <v>105</v>
      </c>
      <c r="N152" s="282"/>
      <c r="O152" s="283"/>
      <c r="P152" s="284"/>
      <c r="Q152" s="1" t="s">
        <v>58</v>
      </c>
      <c r="Y152" s="322"/>
      <c r="Z152" s="322"/>
      <c r="AA152" s="322"/>
      <c r="AB152" s="4" t="str">
        <f>IF(AND(B147="✔",N152=""),"←建築大工技能を活用した見付面積を入力してください。","")</f>
        <v/>
      </c>
    </row>
    <row r="153" spans="2:29" x14ac:dyDescent="0.2">
      <c r="C153" s="34" t="s">
        <v>130</v>
      </c>
      <c r="H153" s="29"/>
      <c r="I153" s="29"/>
      <c r="J153" s="29"/>
      <c r="K153" s="29"/>
      <c r="L153" s="29"/>
      <c r="M153" s="29"/>
      <c r="N153" s="29"/>
      <c r="O153" s="29"/>
      <c r="P153" s="29"/>
      <c r="Q153" s="29"/>
      <c r="R153" s="29"/>
      <c r="S153" s="29"/>
      <c r="T153" s="29"/>
      <c r="U153" s="29"/>
      <c r="V153" s="29"/>
      <c r="W153" s="29"/>
      <c r="X153" s="29"/>
      <c r="Y153" s="323" t="str">
        <f>IF(AND(N152&gt;=7,B147="✔"),INT(N152)*1.1,"")</f>
        <v/>
      </c>
      <c r="Z153" s="324"/>
      <c r="AA153" s="23" t="s">
        <v>0</v>
      </c>
    </row>
    <row r="155" spans="2:29" x14ac:dyDescent="0.2">
      <c r="B155" s="47"/>
      <c r="C155" s="1" t="s">
        <v>111</v>
      </c>
      <c r="H155" s="44" t="s">
        <v>127</v>
      </c>
      <c r="AC155" s="3">
        <f>IF(AND(B155="✔",N159&gt;=7),1,0)</f>
        <v>0</v>
      </c>
    </row>
    <row r="156" spans="2:29" x14ac:dyDescent="0.2">
      <c r="H156" s="44" t="s">
        <v>128</v>
      </c>
    </row>
    <row r="157" spans="2:29" x14ac:dyDescent="0.2">
      <c r="H157" s="1" t="s">
        <v>133</v>
      </c>
    </row>
    <row r="158" spans="2:29" ht="13.5" customHeight="1" x14ac:dyDescent="0.2">
      <c r="H158" s="325" t="s">
        <v>134</v>
      </c>
      <c r="I158" s="325"/>
      <c r="J158" s="325"/>
      <c r="K158" s="325"/>
      <c r="L158" s="325"/>
      <c r="M158" s="325"/>
      <c r="N158" s="325"/>
      <c r="O158" s="325"/>
      <c r="P158" s="325"/>
      <c r="Q158" s="325"/>
      <c r="R158" s="325"/>
      <c r="S158" s="325"/>
      <c r="T158" s="325"/>
      <c r="U158" s="325"/>
      <c r="V158" s="325"/>
      <c r="W158" s="325"/>
      <c r="X158" s="325"/>
      <c r="AB158" s="17" t="str">
        <f>IF(AND(N159&gt;0,R159=""),"←こて塗り仕上げの材料を選択してください。",IF(AND(R159="その他のこて塗り",V159=""),"←こて塗りの材料を記載してください。",""))</f>
        <v/>
      </c>
    </row>
    <row r="159" spans="2:29" x14ac:dyDescent="0.2">
      <c r="D159" s="1" t="s">
        <v>124</v>
      </c>
      <c r="N159" s="282"/>
      <c r="O159" s="283"/>
      <c r="P159" s="284"/>
      <c r="Q159" s="1" t="s">
        <v>58</v>
      </c>
      <c r="R159" s="368"/>
      <c r="S159" s="368"/>
      <c r="T159" s="368"/>
      <c r="U159" s="368"/>
      <c r="V159" s="313"/>
      <c r="W159" s="314"/>
      <c r="X159" s="314"/>
      <c r="Y159" s="314"/>
      <c r="Z159" s="314"/>
      <c r="AB159" s="4" t="str">
        <f>IF(AND(B155="✔",N159=""),"←こて塗りの面積を入力してください。","")</f>
        <v/>
      </c>
      <c r="AC159" s="17"/>
    </row>
    <row r="160" spans="2:29" x14ac:dyDescent="0.2">
      <c r="C160" s="34" t="s">
        <v>129</v>
      </c>
      <c r="Y160" s="42"/>
      <c r="Z160" s="42"/>
      <c r="AB160" s="4"/>
      <c r="AC160" s="17"/>
    </row>
    <row r="161" spans="2:29" x14ac:dyDescent="0.2">
      <c r="Y161" s="322" t="s">
        <v>59</v>
      </c>
      <c r="Z161" s="322"/>
      <c r="AA161" s="322"/>
    </row>
    <row r="162" spans="2:29" x14ac:dyDescent="0.2">
      <c r="Y162" s="322"/>
      <c r="Z162" s="322"/>
      <c r="AA162" s="322"/>
    </row>
    <row r="163" spans="2:29" x14ac:dyDescent="0.2">
      <c r="Y163" s="323" t="str">
        <f>IF(AND(N159&gt;=7,B155="✔"),INT(N159)*1.3,"")</f>
        <v/>
      </c>
      <c r="Z163" s="324"/>
      <c r="AA163" s="23" t="s">
        <v>0</v>
      </c>
    </row>
    <row r="164" spans="2:29" x14ac:dyDescent="0.2">
      <c r="B164" s="47"/>
      <c r="C164" s="1" t="s">
        <v>112</v>
      </c>
      <c r="H164" s="272" t="s">
        <v>110</v>
      </c>
      <c r="I164" s="272"/>
      <c r="J164" s="272"/>
      <c r="K164" s="272"/>
      <c r="L164" s="272"/>
      <c r="M164" s="272"/>
      <c r="N164" s="272"/>
      <c r="O164" s="272"/>
      <c r="P164" s="272"/>
      <c r="Q164" s="272"/>
      <c r="R164" s="272"/>
      <c r="S164" s="272"/>
      <c r="T164" s="272"/>
      <c r="U164" s="272"/>
      <c r="V164" s="272"/>
      <c r="W164" s="272"/>
      <c r="X164" s="272"/>
      <c r="Y164" s="272"/>
      <c r="Z164" s="272"/>
      <c r="AA164" s="272"/>
      <c r="AC164" s="3">
        <f>IF(AND(B164="✔",N170&gt;=3),1,0)</f>
        <v>0</v>
      </c>
    </row>
    <row r="165" spans="2:29" x14ac:dyDescent="0.2">
      <c r="H165" s="272"/>
      <c r="I165" s="272"/>
      <c r="J165" s="272"/>
      <c r="K165" s="272"/>
      <c r="L165" s="272"/>
      <c r="M165" s="272"/>
      <c r="N165" s="272"/>
      <c r="O165" s="272"/>
      <c r="P165" s="272"/>
      <c r="Q165" s="272"/>
      <c r="R165" s="272"/>
      <c r="S165" s="272"/>
      <c r="T165" s="272"/>
      <c r="U165" s="272"/>
      <c r="V165" s="272"/>
      <c r="W165" s="272"/>
      <c r="X165" s="272"/>
      <c r="Y165" s="272"/>
      <c r="Z165" s="272"/>
      <c r="AA165" s="272"/>
    </row>
    <row r="166" spans="2:29" x14ac:dyDescent="0.2">
      <c r="H166" s="272"/>
      <c r="I166" s="272"/>
      <c r="J166" s="272"/>
      <c r="K166" s="272"/>
      <c r="L166" s="272"/>
      <c r="M166" s="272"/>
      <c r="N166" s="272"/>
      <c r="O166" s="272"/>
      <c r="P166" s="272"/>
      <c r="Q166" s="272"/>
      <c r="R166" s="272"/>
      <c r="S166" s="272"/>
      <c r="T166" s="272"/>
      <c r="U166" s="272"/>
      <c r="V166" s="272"/>
      <c r="W166" s="272"/>
      <c r="X166" s="272"/>
      <c r="Y166" s="272"/>
      <c r="Z166" s="272"/>
      <c r="AA166" s="272"/>
    </row>
    <row r="167" spans="2:29" ht="13.5" customHeight="1" x14ac:dyDescent="0.2">
      <c r="H167" s="336"/>
      <c r="I167" s="336"/>
      <c r="J167" s="336"/>
      <c r="K167" s="336"/>
      <c r="L167" s="336"/>
      <c r="M167" s="336"/>
      <c r="N167" s="336"/>
      <c r="O167" s="336"/>
      <c r="P167" s="272"/>
      <c r="Q167" s="272"/>
      <c r="R167" s="272"/>
      <c r="S167" s="272"/>
      <c r="T167" s="272"/>
      <c r="U167" s="272"/>
      <c r="V167" s="272"/>
      <c r="W167" s="272"/>
      <c r="X167" s="272"/>
      <c r="Y167" s="272"/>
      <c r="Z167" s="272"/>
      <c r="AA167" s="272"/>
    </row>
    <row r="168" spans="2:29" x14ac:dyDescent="0.2">
      <c r="H168" s="336"/>
      <c r="I168" s="336"/>
      <c r="J168" s="336"/>
      <c r="K168" s="336"/>
      <c r="L168" s="336"/>
      <c r="M168" s="336"/>
      <c r="N168" s="336"/>
      <c r="O168" s="336"/>
      <c r="Y168" s="322" t="s">
        <v>59</v>
      </c>
      <c r="Z168" s="322"/>
      <c r="AA168" s="322"/>
    </row>
    <row r="169" spans="2:29" x14ac:dyDescent="0.2">
      <c r="H169" s="325" t="s">
        <v>108</v>
      </c>
      <c r="I169" s="325"/>
      <c r="J169" s="325"/>
      <c r="K169" s="325"/>
      <c r="L169" s="325"/>
      <c r="M169" s="325"/>
      <c r="N169" s="325"/>
      <c r="O169" s="325"/>
      <c r="P169" s="325"/>
      <c r="Q169" s="325"/>
      <c r="R169" s="325"/>
      <c r="S169" s="325"/>
      <c r="T169" s="325"/>
      <c r="U169" s="325"/>
      <c r="V169" s="325"/>
      <c r="W169" s="325"/>
      <c r="X169" s="326"/>
      <c r="Y169" s="322"/>
      <c r="Z169" s="322"/>
      <c r="AA169" s="322"/>
    </row>
    <row r="170" spans="2:29" x14ac:dyDescent="0.2">
      <c r="G170" s="1" t="s">
        <v>61</v>
      </c>
      <c r="N170" s="282"/>
      <c r="O170" s="283"/>
      <c r="P170" s="284"/>
      <c r="Q170" s="1" t="s">
        <v>58</v>
      </c>
      <c r="Y170" s="323" t="str">
        <f>IF(AND(N170&gt;=3,B164="✔"),INT(N170)*1.9,"")</f>
        <v/>
      </c>
      <c r="Z170" s="324"/>
      <c r="AA170" s="23" t="s">
        <v>0</v>
      </c>
      <c r="AB170" s="4" t="str">
        <f>IF(AND(B164="✔",N170=""),"←木製建具の見付面積を入力してください。","")</f>
        <v/>
      </c>
    </row>
    <row r="171" spans="2:29" x14ac:dyDescent="0.2">
      <c r="C171" s="306" t="s">
        <v>139</v>
      </c>
      <c r="D171" s="306"/>
      <c r="E171" s="306"/>
      <c r="F171" s="306"/>
      <c r="G171" s="306"/>
      <c r="H171" s="306"/>
      <c r="I171" s="306"/>
      <c r="J171" s="306"/>
      <c r="K171" s="306"/>
      <c r="L171" s="306"/>
      <c r="M171" s="306"/>
      <c r="N171" s="306"/>
      <c r="O171" s="306"/>
      <c r="P171" s="306"/>
      <c r="Q171" s="306"/>
      <c r="R171" s="306"/>
      <c r="S171" s="306"/>
      <c r="T171" s="306"/>
      <c r="U171" s="306"/>
      <c r="V171" s="306"/>
      <c r="W171" s="306"/>
      <c r="X171" s="306"/>
      <c r="Y171" s="306"/>
      <c r="Z171" s="306"/>
      <c r="AA171" s="306"/>
    </row>
    <row r="172" spans="2:29" x14ac:dyDescent="0.2">
      <c r="C172" s="306"/>
      <c r="D172" s="306"/>
      <c r="E172" s="306"/>
      <c r="F172" s="306"/>
      <c r="G172" s="306"/>
      <c r="H172" s="306"/>
      <c r="I172" s="306"/>
      <c r="J172" s="306"/>
      <c r="K172" s="306"/>
      <c r="L172" s="306"/>
      <c r="M172" s="306"/>
      <c r="N172" s="306"/>
      <c r="O172" s="306"/>
      <c r="P172" s="306"/>
      <c r="Q172" s="306"/>
      <c r="R172" s="306"/>
      <c r="S172" s="306"/>
      <c r="T172" s="306"/>
      <c r="U172" s="306"/>
      <c r="V172" s="306"/>
      <c r="W172" s="306"/>
      <c r="X172" s="306"/>
      <c r="Y172" s="306"/>
      <c r="Z172" s="306"/>
      <c r="AA172" s="306"/>
    </row>
    <row r="173" spans="2:29" x14ac:dyDescent="0.2">
      <c r="C173" s="306"/>
      <c r="D173" s="306"/>
      <c r="E173" s="306"/>
      <c r="F173" s="306"/>
      <c r="G173" s="306"/>
      <c r="H173" s="306"/>
      <c r="I173" s="306"/>
      <c r="J173" s="306"/>
      <c r="K173" s="306"/>
      <c r="L173" s="306"/>
      <c r="M173" s="306"/>
      <c r="N173" s="306"/>
      <c r="O173" s="306"/>
      <c r="P173" s="306"/>
      <c r="Q173" s="306"/>
      <c r="R173" s="306"/>
      <c r="S173" s="306"/>
      <c r="T173" s="306"/>
      <c r="U173" s="306"/>
      <c r="V173" s="306"/>
      <c r="W173" s="306"/>
      <c r="X173" s="306"/>
      <c r="Y173" s="306"/>
      <c r="Z173" s="306"/>
      <c r="AA173" s="306"/>
    </row>
    <row r="174" spans="2:29" x14ac:dyDescent="0.2">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row>
    <row r="175" spans="2:29" x14ac:dyDescent="0.2">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5" t="s">
        <v>50</v>
      </c>
    </row>
    <row r="176" spans="2:29" x14ac:dyDescent="0.2">
      <c r="K176" s="394">
        <f>T180+T181</f>
        <v>0</v>
      </c>
      <c r="L176" s="395"/>
      <c r="M176" s="396"/>
      <c r="AB176" s="46">
        <f>SUM(Y140,Y16,Y103,Y91,Y121)</f>
        <v>0</v>
      </c>
    </row>
    <row r="177" spans="1:28" x14ac:dyDescent="0.2">
      <c r="C177" s="1" t="s">
        <v>42</v>
      </c>
      <c r="K177" s="397"/>
      <c r="L177" s="398"/>
      <c r="M177" s="399"/>
      <c r="N177" s="1" t="s">
        <v>43</v>
      </c>
    </row>
    <row r="178" spans="1:28" x14ac:dyDescent="0.2">
      <c r="K178" s="267"/>
      <c r="L178" s="267"/>
      <c r="M178" s="267"/>
    </row>
    <row r="179" spans="1:28" x14ac:dyDescent="0.2">
      <c r="D179" s="1" t="s">
        <v>404</v>
      </c>
    </row>
    <row r="180" spans="1:28" ht="27" customHeight="1" x14ac:dyDescent="0.2">
      <c r="D180" s="315" t="s">
        <v>405</v>
      </c>
      <c r="E180" s="316"/>
      <c r="F180" s="316"/>
      <c r="G180" s="316"/>
      <c r="H180" s="316"/>
      <c r="I180" s="316"/>
      <c r="J180" s="316"/>
      <c r="K180" s="316"/>
      <c r="L180" s="316"/>
      <c r="M180" s="316"/>
      <c r="N180" s="316"/>
      <c r="O180" s="316"/>
      <c r="P180" s="316"/>
      <c r="Q180" s="316"/>
      <c r="R180" s="316"/>
      <c r="S180" s="317"/>
      <c r="T180" s="318">
        <f>IF(Y91="",0,MIN(SUM(Y91,Y103,Y121,Y140),50,ROUNDDOWN(S37/2,1)))</f>
        <v>0</v>
      </c>
      <c r="U180" s="319"/>
      <c r="V180" s="319"/>
      <c r="W180" s="10" t="s">
        <v>0</v>
      </c>
      <c r="X180" s="11"/>
    </row>
    <row r="181" spans="1:28" ht="28.5" customHeight="1" x14ac:dyDescent="0.2">
      <c r="D181" s="320" t="s">
        <v>177</v>
      </c>
      <c r="E181" s="321"/>
      <c r="F181" s="321"/>
      <c r="G181" s="321"/>
      <c r="H181" s="321"/>
      <c r="I181" s="321"/>
      <c r="J181" s="321"/>
      <c r="K181" s="321"/>
      <c r="L181" s="321"/>
      <c r="M181" s="321"/>
      <c r="N181" s="321"/>
      <c r="O181" s="321"/>
      <c r="P181" s="321"/>
      <c r="Q181" s="321"/>
      <c r="R181" s="321"/>
      <c r="S181" s="321"/>
      <c r="T181" s="318">
        <f>IF(B57="✔",IF(U57="",0,IF(U57="その他",0,【様式第６号の３】補助基準額等算定表!D66/10000)),0)</f>
        <v>0</v>
      </c>
      <c r="U181" s="319"/>
      <c r="V181" s="319"/>
      <c r="W181" s="10" t="s">
        <v>0</v>
      </c>
      <c r="X181" s="11"/>
      <c r="AB181" s="3" t="str">
        <f>IF(U11="","",IF(AND(B17="",B20=""),"",IF(AND(B17="✔",B20="✔"),"error",IF(B29="✔",IF(U11="T-G1",5,IF(U11="T-G2",15,IF(U11="T-G3",25,0))),(IF(U11="T-G1",10,IF(U11="T-G2",30,IF(U11="T-G3",50,0)))))))+IF(B25="",IF(B27="",IF(B29="",IF(B31="",(IF(U17="『ZEH』",50,IF(U17="Nearly ZEH（多雪地域に限る）",50,0))))))))</f>
        <v/>
      </c>
    </row>
    <row r="182" spans="1:28" ht="20.25" customHeight="1" x14ac:dyDescent="0.2">
      <c r="D182" s="19"/>
      <c r="E182" s="19"/>
      <c r="F182" s="19"/>
      <c r="G182" s="19"/>
      <c r="H182" s="19"/>
      <c r="I182" s="19"/>
      <c r="J182" s="19"/>
      <c r="K182" s="19"/>
      <c r="L182" s="19"/>
      <c r="M182" s="19"/>
      <c r="N182" s="19"/>
      <c r="O182" s="19"/>
      <c r="P182" s="19"/>
      <c r="Q182" s="19"/>
      <c r="R182" s="19"/>
      <c r="S182" s="19"/>
      <c r="T182" s="266"/>
      <c r="U182" s="266"/>
      <c r="V182" s="266"/>
    </row>
    <row r="183" spans="1:28" x14ac:dyDescent="0.2">
      <c r="A183" s="13" t="s">
        <v>55</v>
      </c>
    </row>
    <row r="184" spans="1:28" x14ac:dyDescent="0.2">
      <c r="A184" s="17" t="s">
        <v>123</v>
      </c>
    </row>
    <row r="185" spans="1:28" ht="16.2" x14ac:dyDescent="0.2">
      <c r="A185" s="30" t="s">
        <v>47</v>
      </c>
    </row>
    <row r="188" spans="1:28" x14ac:dyDescent="0.2">
      <c r="C188" s="1" t="s">
        <v>138</v>
      </c>
    </row>
    <row r="189" spans="1:28" x14ac:dyDescent="0.2">
      <c r="C189" s="17" t="s">
        <v>406</v>
      </c>
    </row>
    <row r="191" spans="1:28" x14ac:dyDescent="0.2">
      <c r="C191" s="1" t="s">
        <v>409</v>
      </c>
    </row>
    <row r="192" spans="1:28" x14ac:dyDescent="0.2">
      <c r="C192" s="1" t="s">
        <v>410</v>
      </c>
    </row>
    <row r="193" spans="3:37" x14ac:dyDescent="0.2">
      <c r="C193" s="1" t="str">
        <f>IF(AND(I51="",I51=""),"",IF(I51="要","検査済証の写し",""))</f>
        <v/>
      </c>
    </row>
    <row r="194" spans="3:37" x14ac:dyDescent="0.2">
      <c r="C194" s="1" t="str">
        <f>IF(AND(T51="",T51=""),"",IF(T51="要","建築工事届の写し（検査済み証がある場合は不要）",""))</f>
        <v/>
      </c>
    </row>
    <row r="195" spans="3:37" x14ac:dyDescent="0.2">
      <c r="C195" s="1" t="str">
        <f>IF(B73="✔","変更後の改修部分の図面に改修内容を記載したもの）","")</f>
        <v/>
      </c>
    </row>
    <row r="196" spans="3:37" x14ac:dyDescent="0.2">
      <c r="C196" s="1" t="s">
        <v>137</v>
      </c>
    </row>
    <row r="197" spans="3:37" x14ac:dyDescent="0.2">
      <c r="C197" s="1" t="s">
        <v>324</v>
      </c>
    </row>
    <row r="198" spans="3:37" ht="25.5" customHeight="1" x14ac:dyDescent="0.2">
      <c r="C198" s="305" t="str">
        <f>IF(B80="","","県内プレカット加工証明書（様式第９号）の原本若しくはその写し又はプレカット工場が記載された県産材の産地証明書写し")</f>
        <v/>
      </c>
      <c r="D198" s="305"/>
      <c r="E198" s="305"/>
      <c r="F198" s="305"/>
      <c r="G198" s="305"/>
      <c r="H198" s="305"/>
      <c r="I198" s="305"/>
      <c r="J198" s="305"/>
      <c r="K198" s="305"/>
      <c r="L198" s="305"/>
      <c r="M198" s="305"/>
      <c r="N198" s="305"/>
      <c r="O198" s="305"/>
      <c r="P198" s="305"/>
      <c r="Q198" s="305"/>
      <c r="R198" s="305"/>
      <c r="S198" s="305"/>
      <c r="T198" s="305"/>
      <c r="U198" s="305"/>
      <c r="V198" s="305"/>
      <c r="W198" s="305"/>
      <c r="X198" s="305"/>
      <c r="Y198" s="305"/>
      <c r="Z198" s="305"/>
      <c r="AA198" s="305"/>
    </row>
    <row r="199" spans="3:37" ht="37.5" customHeight="1" x14ac:dyDescent="0.2">
      <c r="C199" s="305" t="str">
        <f>IF(Q90="","","県産内外装材の見付面積及び使用場所を図示した立面図、展開図等の図面並びに含水率の測定結果写真（日本農林規格県産材であることを証明する書類の写しで含水率20%以下であることを証することができる場合を除く。）")</f>
        <v/>
      </c>
      <c r="D199" s="305"/>
      <c r="E199" s="305"/>
      <c r="F199" s="305"/>
      <c r="G199" s="305"/>
      <c r="H199" s="305"/>
      <c r="I199" s="305"/>
      <c r="J199" s="305"/>
      <c r="K199" s="305"/>
      <c r="L199" s="305"/>
      <c r="M199" s="305"/>
      <c r="N199" s="305"/>
      <c r="O199" s="305"/>
      <c r="P199" s="305"/>
      <c r="Q199" s="305"/>
      <c r="R199" s="305"/>
      <c r="S199" s="305"/>
      <c r="T199" s="305"/>
      <c r="U199" s="305"/>
      <c r="V199" s="305"/>
      <c r="W199" s="305"/>
      <c r="X199" s="305"/>
      <c r="Y199" s="305"/>
      <c r="Z199" s="305"/>
      <c r="AA199" s="305"/>
    </row>
    <row r="200" spans="3:37" x14ac:dyDescent="0.2">
      <c r="C200" s="305" t="str">
        <f>IF(OR(Y103=0,Y103=""),"","補助対象住宅に転居後の世帯全員の住民票")</f>
        <v/>
      </c>
      <c r="D200" s="305"/>
      <c r="E200" s="305"/>
      <c r="F200" s="305"/>
      <c r="G200" s="305"/>
      <c r="H200" s="305"/>
      <c r="I200" s="305"/>
      <c r="J200" s="305"/>
      <c r="K200" s="305"/>
      <c r="L200" s="305"/>
      <c r="M200" s="305"/>
      <c r="N200" s="305"/>
      <c r="O200" s="305"/>
      <c r="P200" s="305"/>
      <c r="Q200" s="305"/>
      <c r="R200" s="305"/>
      <c r="S200" s="305"/>
      <c r="T200" s="305"/>
      <c r="U200" s="305"/>
      <c r="V200" s="305"/>
      <c r="W200" s="305"/>
      <c r="X200" s="305"/>
      <c r="Y200" s="305"/>
      <c r="Z200" s="305"/>
      <c r="AA200" s="305"/>
    </row>
    <row r="201" spans="3:37" x14ac:dyDescent="0.2">
      <c r="C201" s="305" t="str">
        <f>IF(AND(Y103=10,B105="",P105="✔"),"申請者の戸籍抄本、申請者の戸籍謄本","")</f>
        <v/>
      </c>
      <c r="D201" s="305"/>
      <c r="E201" s="305"/>
      <c r="F201" s="305"/>
      <c r="G201" s="305"/>
      <c r="H201" s="305"/>
      <c r="I201" s="305"/>
      <c r="J201" s="305"/>
      <c r="K201" s="305"/>
      <c r="L201" s="305"/>
      <c r="M201" s="305"/>
      <c r="N201" s="305"/>
      <c r="O201" s="305"/>
      <c r="P201" s="305"/>
      <c r="Q201" s="305"/>
      <c r="R201" s="305"/>
      <c r="S201" s="305"/>
      <c r="T201" s="305"/>
      <c r="U201" s="305"/>
      <c r="V201" s="305"/>
      <c r="W201" s="305"/>
      <c r="X201" s="305"/>
      <c r="Y201" s="305"/>
      <c r="Z201" s="305"/>
      <c r="AA201" s="305"/>
      <c r="AB201" s="49" t="str">
        <f>IF(C201="","","戸籍謄本、戸籍抄本、誓約書いづれか一つを添付してください。")</f>
        <v/>
      </c>
    </row>
    <row r="202" spans="3:37" ht="13.2" customHeight="1" x14ac:dyDescent="0.2">
      <c r="C202" s="272" t="str">
        <f>IF(Y121="","","補助対象住宅に転居後の同居又は近居の対象となる直系親族世帯全員の住民票")</f>
        <v/>
      </c>
      <c r="D202" s="272"/>
      <c r="E202" s="272"/>
      <c r="F202" s="272"/>
      <c r="G202" s="272"/>
      <c r="H202" s="272"/>
      <c r="I202" s="272"/>
      <c r="J202" s="272"/>
      <c r="K202" s="272"/>
      <c r="L202" s="272"/>
      <c r="M202" s="272"/>
      <c r="N202" s="272"/>
      <c r="O202" s="272"/>
      <c r="P202" s="272"/>
      <c r="Q202" s="272"/>
      <c r="R202" s="272"/>
      <c r="S202" s="272"/>
      <c r="T202" s="272"/>
      <c r="U202" s="272"/>
      <c r="V202" s="272"/>
      <c r="W202" s="272"/>
      <c r="X202" s="272"/>
      <c r="Y202" s="272"/>
      <c r="Z202" s="272"/>
      <c r="AA202" s="272"/>
      <c r="AB202" s="49"/>
    </row>
    <row r="203" spans="3:37" x14ac:dyDescent="0.2">
      <c r="C203" s="272" t="str">
        <f>IF(Y121="","","同居又は近居する直系親族と姓が異なる場合は、申請者の戸籍謄本等直系親族とわかる書類")</f>
        <v/>
      </c>
      <c r="D203" s="272"/>
      <c r="E203" s="272"/>
      <c r="F203" s="272"/>
      <c r="G203" s="272"/>
      <c r="H203" s="272"/>
      <c r="I203" s="272"/>
      <c r="J203" s="272"/>
      <c r="K203" s="272"/>
      <c r="L203" s="272"/>
      <c r="M203" s="272"/>
      <c r="N203" s="272"/>
      <c r="O203" s="272"/>
      <c r="P203" s="272"/>
      <c r="Q203" s="272"/>
      <c r="R203" s="272"/>
      <c r="S203" s="272"/>
      <c r="T203" s="272"/>
      <c r="U203" s="272"/>
      <c r="V203" s="272"/>
      <c r="W203" s="272"/>
      <c r="X203" s="272"/>
      <c r="Y203" s="272"/>
      <c r="Z203" s="272"/>
      <c r="AA203" s="272"/>
    </row>
    <row r="204" spans="3:37" ht="15.75" customHeight="1" x14ac:dyDescent="0.2">
      <c r="C204" s="272" t="str">
        <f>IF(B144="","","各地域建築技能の施工面積及び施工箇所を図示した立面図、展開図等の図面")</f>
        <v/>
      </c>
      <c r="D204" s="272"/>
      <c r="E204" s="272"/>
      <c r="F204" s="272"/>
      <c r="G204" s="272"/>
      <c r="H204" s="272"/>
      <c r="I204" s="272"/>
      <c r="J204" s="272"/>
      <c r="K204" s="272"/>
      <c r="L204" s="272"/>
      <c r="M204" s="272"/>
      <c r="N204" s="272"/>
      <c r="O204" s="272"/>
      <c r="P204" s="272"/>
      <c r="Q204" s="272"/>
      <c r="R204" s="272"/>
      <c r="S204" s="272"/>
      <c r="T204" s="272"/>
      <c r="U204" s="272"/>
      <c r="V204" s="272"/>
      <c r="W204" s="272"/>
      <c r="X204" s="272"/>
      <c r="Y204" s="272"/>
      <c r="Z204" s="272"/>
      <c r="AA204" s="272"/>
    </row>
    <row r="205" spans="3:37" x14ac:dyDescent="0.2">
      <c r="C205" s="1" t="str">
        <f>IF(B147="✔","建築大工技能に係る施工状況写真（建築主名を記載した工事看板を写し込んだもの）","")</f>
        <v/>
      </c>
    </row>
    <row r="206" spans="3:37" ht="29.25" customHeight="1" x14ac:dyDescent="0.2">
      <c r="C206" s="272" t="str">
        <f>IF(B155="✔","左官仕上げのこて塗りが確認できる施工状況写真（建築主名を記載した工事看板を写し込んだもの）","")</f>
        <v/>
      </c>
      <c r="D206" s="272"/>
      <c r="E206" s="272"/>
      <c r="F206" s="272"/>
      <c r="G206" s="272"/>
      <c r="H206" s="272"/>
      <c r="I206" s="272"/>
      <c r="J206" s="272"/>
      <c r="K206" s="272"/>
      <c r="L206" s="272"/>
      <c r="M206" s="272"/>
      <c r="N206" s="272"/>
      <c r="O206" s="272"/>
      <c r="P206" s="272"/>
      <c r="Q206" s="272"/>
      <c r="R206" s="272"/>
      <c r="S206" s="272"/>
      <c r="T206" s="272"/>
      <c r="U206" s="272"/>
      <c r="V206" s="272"/>
      <c r="W206" s="272"/>
      <c r="X206" s="272"/>
      <c r="Y206" s="272"/>
      <c r="Z206" s="272"/>
      <c r="AA206" s="272"/>
      <c r="AB206" s="49" t="str">
        <f>IF(C206="","","こて塗りで実際施工中の写真を添付してください（建築主名記載の工事看板入り）。")</f>
        <v/>
      </c>
    </row>
    <row r="207" spans="3:37" ht="44.25" customHeight="1" x14ac:dyDescent="0.2">
      <c r="C207" s="272" t="str">
        <f>IF(B164="✔","木製建具の種類及び見付面積が確認できる資料、設置完了後の写真（建具の種類ごとに建築主名、建具業者名及び建具の名称を記載した工事看板を写し込んだもの）及び当該木製建具に係る納品書の写し","")</f>
        <v/>
      </c>
      <c r="D207" s="272"/>
      <c r="E207" s="272"/>
      <c r="F207" s="272"/>
      <c r="G207" s="272"/>
      <c r="H207" s="272"/>
      <c r="I207" s="272"/>
      <c r="J207" s="272"/>
      <c r="K207" s="272"/>
      <c r="L207" s="272"/>
      <c r="M207" s="272"/>
      <c r="N207" s="272"/>
      <c r="O207" s="272"/>
      <c r="P207" s="272"/>
      <c r="Q207" s="272"/>
      <c r="R207" s="272"/>
      <c r="S207" s="272"/>
      <c r="T207" s="272"/>
      <c r="U207" s="272"/>
      <c r="V207" s="272"/>
      <c r="W207" s="272"/>
      <c r="X207" s="272"/>
      <c r="Y207" s="272"/>
      <c r="Z207" s="272"/>
      <c r="AA207" s="272"/>
    </row>
    <row r="208" spans="3:37" x14ac:dyDescent="0.2">
      <c r="C208" s="1" t="str">
        <f>IF(AC209="はい","現地審査に関する通知書（竣工時）の写し","")</f>
        <v/>
      </c>
      <c r="AB208" s="62" t="s">
        <v>147</v>
      </c>
      <c r="AC208" s="62"/>
      <c r="AD208" s="62"/>
      <c r="AE208" s="62"/>
      <c r="AF208" s="62"/>
      <c r="AG208" s="62"/>
      <c r="AH208" s="62"/>
      <c r="AI208" s="62"/>
      <c r="AJ208" s="62"/>
      <c r="AK208" s="62"/>
    </row>
    <row r="209" spans="1:38" x14ac:dyDescent="0.2">
      <c r="C209" s="1" t="str">
        <f>IF(B57="✔",IF(U57="","",IF(U57="その他","","とっとり健康省エネ住宅改修支援事業補助基準額等算定表")),"")</f>
        <v/>
      </c>
      <c r="AB209" s="62" t="s">
        <v>148</v>
      </c>
      <c r="AC209" s="273" t="s">
        <v>163</v>
      </c>
      <c r="AD209" s="274"/>
      <c r="AE209" s="274"/>
      <c r="AF209" s="274"/>
      <c r="AG209" s="274"/>
      <c r="AH209" s="274"/>
      <c r="AI209" s="274"/>
      <c r="AJ209" s="274"/>
      <c r="AK209" s="275"/>
      <c r="AL209" s="62" t="s">
        <v>150</v>
      </c>
    </row>
    <row r="210" spans="1:38" x14ac:dyDescent="0.2">
      <c r="C210" s="1" t="str">
        <f>IF(B57="✔",IF(U57="","",IF(U57="その他","","認定要綱第10条第１項のとっとり健康省エネ改修住宅等認定証の写し")),"")</f>
        <v/>
      </c>
      <c r="AB210" s="62"/>
      <c r="AC210" s="261"/>
      <c r="AD210" s="261"/>
      <c r="AE210" s="261"/>
      <c r="AF210" s="261"/>
      <c r="AG210" s="261"/>
      <c r="AH210" s="261"/>
      <c r="AI210" s="261"/>
      <c r="AJ210" s="261"/>
      <c r="AK210" s="261"/>
      <c r="AL210" s="62"/>
    </row>
    <row r="211" spans="1:38" x14ac:dyDescent="0.2">
      <c r="AB211" s="62"/>
      <c r="AC211" s="261"/>
      <c r="AD211" s="261"/>
      <c r="AE211" s="261"/>
      <c r="AF211" s="261"/>
      <c r="AG211" s="261"/>
      <c r="AH211" s="261"/>
      <c r="AI211" s="261"/>
      <c r="AJ211" s="261"/>
      <c r="AK211" s="261"/>
      <c r="AL211" s="62"/>
    </row>
    <row r="212" spans="1:38" x14ac:dyDescent="0.2">
      <c r="C212" s="1" t="s">
        <v>418</v>
      </c>
      <c r="AB212" s="62"/>
      <c r="AC212" s="261"/>
      <c r="AD212" s="261"/>
      <c r="AE212" s="261"/>
      <c r="AF212" s="261"/>
      <c r="AG212" s="261"/>
      <c r="AH212" s="261"/>
      <c r="AI212" s="261"/>
      <c r="AJ212" s="261"/>
      <c r="AK212" s="261"/>
      <c r="AL212" s="62"/>
    </row>
    <row r="213" spans="1:38" x14ac:dyDescent="0.2">
      <c r="D213" s="1" t="str">
        <f>IF(T181=0,"なし","")</f>
        <v>なし</v>
      </c>
      <c r="AB213" s="62"/>
      <c r="AC213" s="261"/>
      <c r="AD213" s="261"/>
      <c r="AE213" s="261"/>
      <c r="AF213" s="261"/>
      <c r="AG213" s="261"/>
      <c r="AH213" s="261"/>
      <c r="AI213" s="261"/>
      <c r="AJ213" s="261"/>
      <c r="AK213" s="261"/>
      <c r="AL213" s="62"/>
    </row>
    <row r="214" spans="1:38" x14ac:dyDescent="0.2">
      <c r="D214" s="1" t="str">
        <f>IF(T181=0,"",IF(B26="","","住民票の写し"))</f>
        <v/>
      </c>
      <c r="AB214" s="62"/>
      <c r="AC214" s="261"/>
      <c r="AD214" s="261"/>
      <c r="AE214" s="261"/>
      <c r="AF214" s="261"/>
      <c r="AG214" s="261"/>
      <c r="AH214" s="261"/>
      <c r="AI214" s="261"/>
      <c r="AJ214" s="261"/>
      <c r="AK214" s="261"/>
      <c r="AL214" s="62"/>
    </row>
    <row r="215" spans="1:38" x14ac:dyDescent="0.2">
      <c r="D215" s="1" t="str">
        <f>IF(T181=0,"",IF(B26="","申請者が所有していることを証する書類",""))</f>
        <v/>
      </c>
    </row>
    <row r="218" spans="1:38" x14ac:dyDescent="0.2">
      <c r="A218" s="272" t="s">
        <v>321</v>
      </c>
      <c r="B218" s="272"/>
      <c r="C218" s="272"/>
      <c r="D218" s="272"/>
      <c r="E218" s="272"/>
      <c r="F218" s="272"/>
      <c r="G218" s="272"/>
      <c r="H218" s="272"/>
      <c r="I218" s="272"/>
      <c r="J218" s="272"/>
      <c r="K218" s="272"/>
      <c r="L218" s="272"/>
      <c r="M218" s="272"/>
      <c r="N218" s="272"/>
      <c r="O218" s="272"/>
      <c r="P218" s="272"/>
      <c r="Q218" s="272"/>
      <c r="R218" s="272"/>
      <c r="S218" s="272"/>
      <c r="T218" s="272"/>
      <c r="U218" s="272"/>
      <c r="V218" s="272"/>
      <c r="W218" s="272"/>
      <c r="X218" s="272"/>
      <c r="Y218" s="272"/>
      <c r="Z218" s="272"/>
      <c r="AA218" s="272"/>
    </row>
    <row r="219" spans="1:38" x14ac:dyDescent="0.2">
      <c r="A219" s="272"/>
      <c r="B219" s="272"/>
      <c r="C219" s="272"/>
      <c r="D219" s="272"/>
      <c r="E219" s="272"/>
      <c r="F219" s="272"/>
      <c r="G219" s="272"/>
      <c r="H219" s="272"/>
      <c r="I219" s="272"/>
      <c r="J219" s="272"/>
      <c r="K219" s="272"/>
      <c r="L219" s="272"/>
      <c r="M219" s="272"/>
      <c r="N219" s="272"/>
      <c r="O219" s="272"/>
      <c r="P219" s="272"/>
      <c r="Q219" s="272"/>
      <c r="R219" s="272"/>
      <c r="S219" s="272"/>
      <c r="T219" s="272"/>
      <c r="U219" s="272"/>
      <c r="V219" s="272"/>
      <c r="W219" s="272"/>
      <c r="X219" s="272"/>
      <c r="Y219" s="272"/>
      <c r="Z219" s="272"/>
      <c r="AA219" s="272"/>
    </row>
    <row r="221" spans="1:38" ht="17.25" customHeight="1" x14ac:dyDescent="0.2">
      <c r="J221" s="335" t="s">
        <v>136</v>
      </c>
      <c r="K221" s="289"/>
      <c r="L221" s="289"/>
      <c r="M221" s="289"/>
      <c r="N221" s="289"/>
      <c r="O221" s="289"/>
      <c r="P221" s="289"/>
      <c r="Q221" s="289"/>
      <c r="R221" s="289"/>
      <c r="S221" s="289"/>
      <c r="T221" s="289"/>
      <c r="U221" s="289"/>
      <c r="V221" s="289"/>
      <c r="W221" s="289"/>
      <c r="X221" s="289"/>
      <c r="Y221" s="289"/>
      <c r="Z221" s="289"/>
      <c r="AA221" s="289"/>
      <c r="AB221" s="4" t="str">
        <f>IF(P221="","←工事監理者氏名（工事監理者が不要な場合は工事施工者氏名を選択し、当該内容）を入力してください。","")</f>
        <v>←工事監理者氏名（工事監理者が不要な場合は工事施工者氏名を選択し、当該内容）を入力してください。</v>
      </c>
    </row>
    <row r="222" spans="1:38" ht="17.25" customHeight="1" x14ac:dyDescent="0.2">
      <c r="J222" s="288" t="s">
        <v>114</v>
      </c>
      <c r="K222" s="288"/>
      <c r="L222" s="288"/>
      <c r="M222" s="288"/>
      <c r="N222" s="288"/>
      <c r="O222" s="288"/>
      <c r="P222" s="289"/>
      <c r="Q222" s="289"/>
      <c r="R222" s="289"/>
      <c r="S222" s="289"/>
      <c r="T222" s="289"/>
      <c r="U222" s="289"/>
      <c r="V222" s="289"/>
      <c r="W222" s="289"/>
      <c r="X222" s="289"/>
      <c r="Y222" s="289"/>
      <c r="Z222" s="289"/>
      <c r="AA222" s="289"/>
      <c r="AB222" s="4" t="str">
        <f>IF(P222="","←建築士事務所名を入力してください。","")</f>
        <v>←建築士事務所名を入力してください。</v>
      </c>
    </row>
    <row r="223" spans="1:38" ht="17.25" customHeight="1" x14ac:dyDescent="0.2">
      <c r="J223" s="328" t="s">
        <v>115</v>
      </c>
      <c r="K223" s="329"/>
      <c r="L223" s="329"/>
      <c r="M223" s="329"/>
      <c r="N223" s="329"/>
      <c r="O223" s="276"/>
      <c r="P223" s="279" t="s">
        <v>33</v>
      </c>
      <c r="Q223" s="280"/>
      <c r="R223" s="280"/>
      <c r="S223" s="280"/>
      <c r="T223" s="283"/>
      <c r="U223" s="283"/>
      <c r="V223" s="283"/>
      <c r="W223" s="283"/>
      <c r="X223" s="283"/>
      <c r="Y223" s="283"/>
      <c r="Z223" s="283"/>
      <c r="AA223" s="284"/>
      <c r="AB223" s="4" t="str">
        <f>IF(T223="","←建築士事務所の登録区分を選択（１級、２級、木造）してください。","")</f>
        <v>←建築士事務所の登録区分を選択（１級、２級、木造）してください。</v>
      </c>
    </row>
    <row r="224" spans="1:38" ht="17.25" customHeight="1" x14ac:dyDescent="0.2">
      <c r="J224" s="313"/>
      <c r="K224" s="314"/>
      <c r="L224" s="314"/>
      <c r="M224" s="314"/>
      <c r="N224" s="314"/>
      <c r="O224" s="330"/>
      <c r="P224" s="279" t="s">
        <v>116</v>
      </c>
      <c r="Q224" s="280"/>
      <c r="R224" s="280"/>
      <c r="S224" s="280"/>
      <c r="T224" s="283"/>
      <c r="U224" s="283"/>
      <c r="V224" s="283"/>
      <c r="W224" s="283"/>
      <c r="X224" s="283"/>
      <c r="Y224" s="283"/>
      <c r="Z224" s="280" t="s">
        <v>117</v>
      </c>
      <c r="AA224" s="281"/>
      <c r="AB224" s="4" t="str">
        <f>IF(T224="","←建築士事務所の登録を受けた都道府県名入力してください。","")</f>
        <v>←建築士事務所の登録を受けた都道府県名入力してください。</v>
      </c>
    </row>
    <row r="225" spans="1:28" ht="17.25" customHeight="1" x14ac:dyDescent="0.2">
      <c r="J225" s="331"/>
      <c r="K225" s="332"/>
      <c r="L225" s="332"/>
      <c r="M225" s="332"/>
      <c r="N225" s="332"/>
      <c r="O225" s="277"/>
      <c r="P225" s="279" t="s">
        <v>118</v>
      </c>
      <c r="Q225" s="280"/>
      <c r="R225" s="280"/>
      <c r="S225" s="280"/>
      <c r="T225" s="333"/>
      <c r="U225" s="333"/>
      <c r="V225" s="333"/>
      <c r="W225" s="333"/>
      <c r="X225" s="333"/>
      <c r="Y225" s="333"/>
      <c r="Z225" s="333"/>
      <c r="AA225" s="334"/>
      <c r="AB225" s="4" t="str">
        <f>IF(T225="","←建築士事務所の登録番号を入力してください。","")</f>
        <v>←建築士事務所の登録番号を入力してください。</v>
      </c>
    </row>
    <row r="226" spans="1:28" x14ac:dyDescent="0.2">
      <c r="A226" s="1" t="s">
        <v>119</v>
      </c>
    </row>
    <row r="227" spans="1:28" ht="26.25" customHeight="1" x14ac:dyDescent="0.2">
      <c r="A227" s="272" t="s">
        <v>135</v>
      </c>
      <c r="B227" s="272"/>
      <c r="C227" s="272"/>
      <c r="D227" s="272"/>
      <c r="E227" s="272"/>
      <c r="F227" s="272"/>
      <c r="G227" s="272"/>
      <c r="H227" s="272"/>
      <c r="I227" s="272"/>
      <c r="J227" s="272"/>
      <c r="K227" s="272"/>
      <c r="L227" s="272"/>
      <c r="M227" s="272"/>
      <c r="N227" s="272"/>
      <c r="O227" s="272"/>
      <c r="P227" s="272"/>
      <c r="Q227" s="272"/>
      <c r="R227" s="272"/>
      <c r="S227" s="272"/>
      <c r="T227" s="272"/>
      <c r="U227" s="272"/>
      <c r="V227" s="272"/>
      <c r="W227" s="272"/>
      <c r="X227" s="272"/>
      <c r="Y227" s="272"/>
      <c r="Z227" s="272"/>
      <c r="AA227" s="272"/>
    </row>
  </sheetData>
  <sheetProtection algorithmName="SHA-512" hashValue="UUGBCaA2vVd76LvgAPBhbNJ1z1eblYGwUZ1OmVevKfkGcp977n7efDOzWuCzjEzFpaoh2dpmoDAvbLdf3xiD2g==" saltValue="xoRqQTIsAjNhlC9eEiBxKg==" spinCount="100000" sheet="1" selectLockedCells="1"/>
  <mergeCells count="171">
    <mergeCell ref="C203:AA203"/>
    <mergeCell ref="D66:O66"/>
    <mergeCell ref="P66:T66"/>
    <mergeCell ref="U66:Z66"/>
    <mergeCell ref="D67:O67"/>
    <mergeCell ref="P67:T67"/>
    <mergeCell ref="U67:Z67"/>
    <mergeCell ref="P62:T62"/>
    <mergeCell ref="U62:Z62"/>
    <mergeCell ref="D63:O63"/>
    <mergeCell ref="P63:T63"/>
    <mergeCell ref="U63:Z63"/>
    <mergeCell ref="D64:O64"/>
    <mergeCell ref="P64:T64"/>
    <mergeCell ref="U64:Z64"/>
    <mergeCell ref="D65:O65"/>
    <mergeCell ref="P65:T65"/>
    <mergeCell ref="U65:Z65"/>
    <mergeCell ref="C200:AA200"/>
    <mergeCell ref="C201:AA201"/>
    <mergeCell ref="K176:M177"/>
    <mergeCell ref="N170:P170"/>
    <mergeCell ref="H168:O168"/>
    <mergeCell ref="B130:G130"/>
    <mergeCell ref="N41:Q41"/>
    <mergeCell ref="A22:AA22"/>
    <mergeCell ref="V42:W42"/>
    <mergeCell ref="S37:V37"/>
    <mergeCell ref="V41:W41"/>
    <mergeCell ref="I42:M42"/>
    <mergeCell ref="C28:AA28"/>
    <mergeCell ref="C30:AA31"/>
    <mergeCell ref="D40:H40"/>
    <mergeCell ref="I40:X40"/>
    <mergeCell ref="D37:H37"/>
    <mergeCell ref="V38:W38"/>
    <mergeCell ref="R39:U39"/>
    <mergeCell ref="O37:R37"/>
    <mergeCell ref="V39:W39"/>
    <mergeCell ref="R38:U38"/>
    <mergeCell ref="D41:H42"/>
    <mergeCell ref="D43:H43"/>
    <mergeCell ref="I43:X43"/>
    <mergeCell ref="U87:X88"/>
    <mergeCell ref="Y87:AA88"/>
    <mergeCell ref="Y89:Z89"/>
    <mergeCell ref="C171:AA173"/>
    <mergeCell ref="Q109:AA110"/>
    <mergeCell ref="Y138:AA139"/>
    <mergeCell ref="B139:X140"/>
    <mergeCell ref="Y163:Z163"/>
    <mergeCell ref="H169:X169"/>
    <mergeCell ref="I51:N51"/>
    <mergeCell ref="Y153:Z153"/>
    <mergeCell ref="Y161:AA162"/>
    <mergeCell ref="Y140:Z140"/>
    <mergeCell ref="N159:P159"/>
    <mergeCell ref="H164:AA166"/>
    <mergeCell ref="H147:AA150"/>
    <mergeCell ref="E90:P90"/>
    <mergeCell ref="C109:N110"/>
    <mergeCell ref="U57:Z57"/>
    <mergeCell ref="C97:AA98"/>
    <mergeCell ref="I46:X46"/>
    <mergeCell ref="D62:O62"/>
    <mergeCell ref="A218:AA219"/>
    <mergeCell ref="H158:X158"/>
    <mergeCell ref="B85:AA85"/>
    <mergeCell ref="U89:X89"/>
    <mergeCell ref="A9:AA9"/>
    <mergeCell ref="U90:X90"/>
    <mergeCell ref="Q90:T90"/>
    <mergeCell ref="D81:H81"/>
    <mergeCell ref="I81:X81"/>
    <mergeCell ref="I36:X36"/>
    <mergeCell ref="D35:H36"/>
    <mergeCell ref="I35:L35"/>
    <mergeCell ref="M35:X35"/>
    <mergeCell ref="I37:N37"/>
    <mergeCell ref="M38:Q39"/>
    <mergeCell ref="D38:H39"/>
    <mergeCell ref="I38:K39"/>
    <mergeCell ref="D48:H48"/>
    <mergeCell ref="D47:H47"/>
    <mergeCell ref="D46:H46"/>
    <mergeCell ref="I47:X47"/>
    <mergeCell ref="I48:X48"/>
    <mergeCell ref="W37:X37"/>
    <mergeCell ref="R159:U159"/>
    <mergeCell ref="A11:AA12"/>
    <mergeCell ref="C112:N113"/>
    <mergeCell ref="Q112:AA113"/>
    <mergeCell ref="Y103:Z103"/>
    <mergeCell ref="Y101:AA102"/>
    <mergeCell ref="Y121:Z121"/>
    <mergeCell ref="Y119:AA120"/>
    <mergeCell ref="C116:Z117"/>
    <mergeCell ref="Q89:T89"/>
    <mergeCell ref="Y91:Z91"/>
    <mergeCell ref="N42:Q42"/>
    <mergeCell ref="I41:M41"/>
    <mergeCell ref="D51:H51"/>
    <mergeCell ref="E89:P89"/>
    <mergeCell ref="C14:F14"/>
    <mergeCell ref="H14:I14"/>
    <mergeCell ref="K14:L14"/>
    <mergeCell ref="N18:Z18"/>
    <mergeCell ref="N19:Z19"/>
    <mergeCell ref="N17:Z17"/>
    <mergeCell ref="O16:Z16"/>
    <mergeCell ref="C26:AA27"/>
    <mergeCell ref="V53:W53"/>
    <mergeCell ref="C77:AA78"/>
    <mergeCell ref="A227:AA227"/>
    <mergeCell ref="Y168:AA169"/>
    <mergeCell ref="Y170:Z170"/>
    <mergeCell ref="H151:X151"/>
    <mergeCell ref="Q106:AA107"/>
    <mergeCell ref="J223:O225"/>
    <mergeCell ref="P223:S223"/>
    <mergeCell ref="T223:AA223"/>
    <mergeCell ref="P224:S224"/>
    <mergeCell ref="T224:Y224"/>
    <mergeCell ref="Z224:AA224"/>
    <mergeCell ref="P225:S225"/>
    <mergeCell ref="T225:AA225"/>
    <mergeCell ref="C204:AA204"/>
    <mergeCell ref="C206:AA206"/>
    <mergeCell ref="C207:AA207"/>
    <mergeCell ref="J221:O221"/>
    <mergeCell ref="P221:AA221"/>
    <mergeCell ref="J222:O222"/>
    <mergeCell ref="P222:AA222"/>
    <mergeCell ref="N152:P152"/>
    <mergeCell ref="Y151:AA152"/>
    <mergeCell ref="H167:O167"/>
    <mergeCell ref="P167:AA167"/>
    <mergeCell ref="O131:Z131"/>
    <mergeCell ref="H132:N132"/>
    <mergeCell ref="O132:Z132"/>
    <mergeCell ref="B131:G132"/>
    <mergeCell ref="V159:Z159"/>
    <mergeCell ref="C198:AA198"/>
    <mergeCell ref="D180:S180"/>
    <mergeCell ref="T180:V180"/>
    <mergeCell ref="D181:S181"/>
    <mergeCell ref="T181:V181"/>
    <mergeCell ref="C202:AA202"/>
    <mergeCell ref="AC209:AK209"/>
    <mergeCell ref="L38:L39"/>
    <mergeCell ref="S41:T41"/>
    <mergeCell ref="O51:S51"/>
    <mergeCell ref="T51:Y51"/>
    <mergeCell ref="S42:T42"/>
    <mergeCell ref="Y90:Z90"/>
    <mergeCell ref="Q87:T87"/>
    <mergeCell ref="H130:N130"/>
    <mergeCell ref="O130:Z130"/>
    <mergeCell ref="D88:P88"/>
    <mergeCell ref="D87:P87"/>
    <mergeCell ref="Q88:T88"/>
    <mergeCell ref="D52:H52"/>
    <mergeCell ref="I52:N52"/>
    <mergeCell ref="O52:S52"/>
    <mergeCell ref="T52:Y52"/>
    <mergeCell ref="D53:N53"/>
    <mergeCell ref="O53:Q53"/>
    <mergeCell ref="S53:T53"/>
    <mergeCell ref="C199:AA199"/>
    <mergeCell ref="C141:AA142"/>
    <mergeCell ref="H131:N131"/>
  </mergeCells>
  <phoneticPr fontId="1"/>
  <conditionalFormatting sqref="B26">
    <cfRule type="containsBlanks" dxfId="66" priority="192">
      <formula>LEN(TRIM(B26))=0</formula>
    </cfRule>
  </conditionalFormatting>
  <conditionalFormatting sqref="B30">
    <cfRule type="containsBlanks" dxfId="65" priority="52">
      <formula>LEN(TRIM(B30))=0</formula>
    </cfRule>
  </conditionalFormatting>
  <conditionalFormatting sqref="B45">
    <cfRule type="containsBlanks" dxfId="64" priority="51">
      <formula>LEN(TRIM(B45))=0</formula>
    </cfRule>
  </conditionalFormatting>
  <conditionalFormatting sqref="B50">
    <cfRule type="containsBlanks" dxfId="63" priority="29">
      <formula>LEN(TRIM(B50))=0</formula>
    </cfRule>
  </conditionalFormatting>
  <conditionalFormatting sqref="B55">
    <cfRule type="containsBlanks" dxfId="62" priority="49">
      <formula>LEN(TRIM(B55))=0</formula>
    </cfRule>
  </conditionalFormatting>
  <conditionalFormatting sqref="B57">
    <cfRule type="containsBlanks" dxfId="61" priority="10">
      <formula>LEN(TRIM(B57))=0</formula>
    </cfRule>
  </conditionalFormatting>
  <conditionalFormatting sqref="B69">
    <cfRule type="containsBlanks" dxfId="60" priority="22">
      <formula>LEN(TRIM(B69))=0</formula>
    </cfRule>
  </conditionalFormatting>
  <conditionalFormatting sqref="B71">
    <cfRule type="containsBlanks" dxfId="59" priority="48">
      <formula>LEN(TRIM(B71))=0</formula>
    </cfRule>
  </conditionalFormatting>
  <conditionalFormatting sqref="B73">
    <cfRule type="containsBlanks" dxfId="58" priority="24">
      <formula>LEN(TRIM(B73))=0</formula>
    </cfRule>
  </conditionalFormatting>
  <conditionalFormatting sqref="B77">
    <cfRule type="containsBlanks" dxfId="57" priority="47">
      <formula>LEN(TRIM(B77))=0</formula>
    </cfRule>
  </conditionalFormatting>
  <conditionalFormatting sqref="B80">
    <cfRule type="containsBlanks" dxfId="56" priority="46">
      <formula>LEN(TRIM(B80))=0</formula>
    </cfRule>
  </conditionalFormatting>
  <conditionalFormatting sqref="B84">
    <cfRule type="containsBlanks" dxfId="55" priority="45">
      <formula>LEN(TRIM(B84))=0</formula>
    </cfRule>
  </conditionalFormatting>
  <conditionalFormatting sqref="B105">
    <cfRule type="containsBlanks" dxfId="54" priority="44">
      <formula>LEN(TRIM(B105))=0</formula>
    </cfRule>
  </conditionalFormatting>
  <conditionalFormatting sqref="B122">
    <cfRule type="containsBlanks" dxfId="53" priority="39">
      <formula>LEN(TRIM(B122))=0</formula>
    </cfRule>
  </conditionalFormatting>
  <conditionalFormatting sqref="B125">
    <cfRule type="containsBlanks" dxfId="52" priority="38">
      <formula>LEN(TRIM(B125))=0</formula>
    </cfRule>
  </conditionalFormatting>
  <conditionalFormatting sqref="B127">
    <cfRule type="containsBlanks" dxfId="51" priority="37">
      <formula>LEN(TRIM(B127))=0</formula>
    </cfRule>
  </conditionalFormatting>
  <conditionalFormatting sqref="B144">
    <cfRule type="containsBlanks" dxfId="50" priority="36">
      <formula>LEN(TRIM(B144))=0</formula>
    </cfRule>
  </conditionalFormatting>
  <conditionalFormatting sqref="B147">
    <cfRule type="containsBlanks" dxfId="49" priority="35">
      <formula>LEN(TRIM(B147))=0</formula>
    </cfRule>
  </conditionalFormatting>
  <conditionalFormatting sqref="B155">
    <cfRule type="containsBlanks" dxfId="48" priority="32">
      <formula>LEN(TRIM(B155))=0</formula>
    </cfRule>
  </conditionalFormatting>
  <conditionalFormatting sqref="B164">
    <cfRule type="containsBlanks" dxfId="47" priority="33">
      <formula>LEN(TRIM(B164))=0</formula>
    </cfRule>
  </conditionalFormatting>
  <conditionalFormatting sqref="C14:F14">
    <cfRule type="containsBlanks" dxfId="46" priority="101">
      <formula>LEN(TRIM(C14))=0</formula>
    </cfRule>
  </conditionalFormatting>
  <conditionalFormatting sqref="D63:Z67">
    <cfRule type="cellIs" dxfId="45" priority="3" operator="equal">
      <formula>""</formula>
    </cfRule>
  </conditionalFormatting>
  <conditionalFormatting sqref="H14">
    <cfRule type="containsBlanks" dxfId="44" priority="103">
      <formula>LEN(TRIM(H14))=0</formula>
    </cfRule>
  </conditionalFormatting>
  <conditionalFormatting sqref="I51:N52">
    <cfRule type="containsBlanks" dxfId="43" priority="28">
      <formula>LEN(TRIM(I51))=0</formula>
    </cfRule>
  </conditionalFormatting>
  <conditionalFormatting sqref="I43:X43">
    <cfRule type="expression" dxfId="42" priority="61">
      <formula>AND($I$40="その他",$I$43="")</formula>
    </cfRule>
  </conditionalFormatting>
  <conditionalFormatting sqref="I68:X70">
    <cfRule type="expression" dxfId="41" priority="8">
      <formula>AND($I$42="その他",#REF!="")</formula>
    </cfRule>
  </conditionalFormatting>
  <conditionalFormatting sqref="I81:X81">
    <cfRule type="containsBlanks" dxfId="40" priority="54">
      <formula>LEN(TRIM(I81))=0</formula>
    </cfRule>
  </conditionalFormatting>
  <conditionalFormatting sqref="K14">
    <cfRule type="containsBlanks" dxfId="39" priority="102">
      <formula>LEN(TRIM(K14))=0</formula>
    </cfRule>
  </conditionalFormatting>
  <conditionalFormatting sqref="N152:P152">
    <cfRule type="containsBlanks" dxfId="38" priority="193">
      <formula>LEN(TRIM(N152))=0</formula>
    </cfRule>
  </conditionalFormatting>
  <conditionalFormatting sqref="N159:P159">
    <cfRule type="containsBlanks" dxfId="37" priority="194">
      <formula>LEN(TRIM(N159))=0</formula>
    </cfRule>
  </conditionalFormatting>
  <conditionalFormatting sqref="N170:P170">
    <cfRule type="containsBlanks" dxfId="36" priority="195">
      <formula>LEN(TRIM(N170))=0</formula>
    </cfRule>
  </conditionalFormatting>
  <conditionalFormatting sqref="N41:Q42">
    <cfRule type="containsBlanks" dxfId="35" priority="87">
      <formula>LEN(TRIM(N41))=0</formula>
    </cfRule>
  </conditionalFormatting>
  <conditionalFormatting sqref="O53">
    <cfRule type="containsBlanks" dxfId="34" priority="26">
      <formula>LEN(TRIM(O53))=0</formula>
    </cfRule>
  </conditionalFormatting>
  <conditionalFormatting sqref="O16:Z16 N17:Z19 M35 I36:I38 I40:X40 I46:X48">
    <cfRule type="containsBlanks" dxfId="33" priority="187">
      <formula>LEN(TRIM(I16))=0</formula>
    </cfRule>
  </conditionalFormatting>
  <conditionalFormatting sqref="O130:Z132">
    <cfRule type="containsBlanks" dxfId="32" priority="1">
      <formula>LEN(TRIM(O130))=0</formula>
    </cfRule>
  </conditionalFormatting>
  <conditionalFormatting sqref="P62:P67">
    <cfRule type="expression" dxfId="31" priority="4">
      <formula>AND($I$42="その他",#REF!="")</formula>
    </cfRule>
  </conditionalFormatting>
  <conditionalFormatting sqref="P105">
    <cfRule type="containsBlanks" dxfId="30" priority="43">
      <formula>LEN(TRIM(P105))=0</formula>
    </cfRule>
  </conditionalFormatting>
  <conditionalFormatting sqref="P221:AA222">
    <cfRule type="containsBlanks" dxfId="29" priority="64">
      <formula>LEN(TRIM(P221))=0</formula>
    </cfRule>
  </conditionalFormatting>
  <conditionalFormatting sqref="Q88:Q90">
    <cfRule type="containsBlanks" dxfId="28" priority="53">
      <formula>LEN(TRIM(Q88))=0</formula>
    </cfRule>
  </conditionalFormatting>
  <conditionalFormatting sqref="R159:U159">
    <cfRule type="containsBlanks" dxfId="27" priority="59">
      <formula>LEN(TRIM(R159))=0</formula>
    </cfRule>
  </conditionalFormatting>
  <conditionalFormatting sqref="S37">
    <cfRule type="containsBlanks" dxfId="26" priority="111">
      <formula>LEN(TRIM(S37))=0</formula>
    </cfRule>
  </conditionalFormatting>
  <conditionalFormatting sqref="S41:S42 V41:V42">
    <cfRule type="containsBlanks" dxfId="25" priority="88">
      <formula>LEN(TRIM(S41))=0</formula>
    </cfRule>
  </conditionalFormatting>
  <conditionalFormatting sqref="S53 V53">
    <cfRule type="containsBlanks" dxfId="24" priority="25">
      <formula>LEN(TRIM(S53))=0</formula>
    </cfRule>
  </conditionalFormatting>
  <conditionalFormatting sqref="T51:Y52">
    <cfRule type="containsBlanks" dxfId="23" priority="27">
      <formula>LEN(TRIM(T51))=0</formula>
    </cfRule>
  </conditionalFormatting>
  <conditionalFormatting sqref="T223:AA223 T224 Z224 T225:AA225">
    <cfRule type="containsBlanks" dxfId="22" priority="63">
      <formula>LEN(TRIM(T223))=0</formula>
    </cfRule>
  </conditionalFormatting>
  <conditionalFormatting sqref="U62:U67">
    <cfRule type="expression" dxfId="21" priority="5">
      <formula>AND($I$42="その他",#REF!="")</formula>
    </cfRule>
  </conditionalFormatting>
  <conditionalFormatting sqref="U87:X90">
    <cfRule type="expression" dxfId="20" priority="164">
      <formula>$I$37="併用住宅"</formula>
    </cfRule>
  </conditionalFormatting>
  <conditionalFormatting sqref="U89:X89">
    <cfRule type="expression" dxfId="19" priority="168">
      <formula>AND($I$37="併用住宅",$U$89="")</formula>
    </cfRule>
  </conditionalFormatting>
  <conditionalFormatting sqref="U90:X90">
    <cfRule type="expression" dxfId="18" priority="191">
      <formula>AND($I$37="併用住宅",#REF!="")</formula>
    </cfRule>
  </conditionalFormatting>
  <conditionalFormatting sqref="U57:Z57">
    <cfRule type="cellIs" dxfId="17" priority="9" operator="equal">
      <formula>""</formula>
    </cfRule>
  </conditionalFormatting>
  <conditionalFormatting sqref="V38:W38">
    <cfRule type="expression" dxfId="16" priority="175">
      <formula>AND($I$37="併用住宅",$V$38="")</formula>
    </cfRule>
  </conditionalFormatting>
  <conditionalFormatting sqref="V39:W39">
    <cfRule type="expression" dxfId="15" priority="174">
      <formula>AND($I$37="併用住宅",$V$39="")</formula>
    </cfRule>
  </conditionalFormatting>
  <conditionalFormatting sqref="V159:Z159">
    <cfRule type="expression" dxfId="14" priority="55">
      <formula>AND($R$159="その他のこて塗り",$V$159="")</formula>
    </cfRule>
    <cfRule type="expression" dxfId="13" priority="56">
      <formula>"$R$158=""その他のこて塗り"""</formula>
    </cfRule>
  </conditionalFormatting>
  <dataValidations count="18">
    <dataValidation type="list" allowBlank="1" showInputMessage="1" showErrorMessage="1" sqref="I52:N52 T52:Y52" xr:uid="{00000000-0002-0000-0000-000000000000}">
      <formula1>"有,無,"</formula1>
    </dataValidation>
    <dataValidation type="list" allowBlank="1" showInputMessage="1" showErrorMessage="1" sqref="I40:X40" xr:uid="{00000000-0002-0000-0000-000001000000}">
      <formula1>"在来軸組工法,伝統工法,その他"</formula1>
    </dataValidation>
    <dataValidation type="decimal" operator="greaterThanOrEqual" allowBlank="1" showInputMessage="1" showErrorMessage="1" errorTitle="エラー" error="0.1以上の数値を入力してください。（0.1未満の数値や数値以外の内容は入力できません。）" sqref="Q88:T88" xr:uid="{00000000-0002-0000-0000-000002000000}">
      <formula1>0.1</formula1>
    </dataValidation>
    <dataValidation type="decimal" allowBlank="1" showInputMessage="1" showErrorMessage="1" errorTitle="エラー" error="0.3以上の数値を入力してください。（0.3未満は補助対象外です。_x000a_また数値以外の内容は入力できません。）" sqref="Q89:T89" xr:uid="{00000000-0002-0000-0000-000003000000}">
      <formula1>0.3</formula1>
      <formula2>Q88</formula2>
    </dataValidation>
    <dataValidation type="list" allowBlank="1" showInputMessage="1" showErrorMessage="1" sqref="M35:X35" xr:uid="{00000000-0002-0000-0000-000004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H14:I14 S41:T42 S53:T53" xr:uid="{00000000-0002-0000-0000-000005000000}">
      <formula1>"1,2,3,4,5,6,7,8,9,10,11,12,"</formula1>
    </dataValidation>
    <dataValidation type="list" allowBlank="1" showInputMessage="1" showErrorMessage="1" sqref="K14:L14" xr:uid="{00000000-0002-0000-0000-000006000000}">
      <formula1>"1,2,3,4,5,6,7,8,9,10,11,12,13,14,15,16,17,18,19,20,21,22,23,24,25,26,27,28,29,30,31, "</formula1>
    </dataValidation>
    <dataValidation type="list" allowBlank="1" showInputMessage="1" showErrorMessage="1" sqref="C14:F14 N41:Q42 O53" xr:uid="{00000000-0002-0000-0000-000007000000}">
      <formula1>"2,3,4,5,6,7,8,9,10,"</formula1>
    </dataValidation>
    <dataValidation type="list" allowBlank="1" showInputMessage="1" showErrorMessage="1" sqref="I51:N51 T51:Y51" xr:uid="{00000000-0002-0000-0000-000008000000}">
      <formula1>"要,不要,"</formula1>
    </dataValidation>
    <dataValidation type="list" allowBlank="1" showInputMessage="1" showErrorMessage="1" sqref="V41:W42 V53:W53" xr:uid="{00000000-0002-0000-0000-000009000000}">
      <formula1>"1,2,3,4,5,6,7,8,9,10,11,12,13,14,15,16,17,18,19,20,21,22,23,24,25,26,27,28,29,30,31,"</formula1>
    </dataValidation>
    <dataValidation type="list" allowBlank="1" showInputMessage="1" showErrorMessage="1" sqref="I37:N37" xr:uid="{00000000-0002-0000-0000-00000A000000}">
      <formula1>"増築,改築,修繕,模様替"</formula1>
    </dataValidation>
    <dataValidation type="list" allowBlank="1" showInputMessage="1" showErrorMessage="1" sqref="B26 B127 B30 B45 B77 B55 B73 B80 B84 B105 P105 B122 B125 B164 B144 B147 B155 B50 B71 B69 B57" xr:uid="{00000000-0002-0000-0000-00000B000000}">
      <formula1>"✔,"</formula1>
    </dataValidation>
    <dataValidation type="list" allowBlank="1" showInputMessage="1" showErrorMessage="1" sqref="T223:AA223" xr:uid="{00000000-0002-0000-0000-00000C000000}">
      <formula1>"一級建築士事務所,二級建築士事務所,木造建築士事務所"</formula1>
    </dataValidation>
    <dataValidation type="list" allowBlank="1" showInputMessage="1" showErrorMessage="1" sqref="R159:U159" xr:uid="{00000000-0002-0000-0000-00000D000000}">
      <formula1>"モルタル塗,漆喰塗,土壁塗,そとん壁,じゅらく塗,珪藻土塗,その他のこて塗り"</formula1>
    </dataValidation>
    <dataValidation type="list" allowBlank="1" showInputMessage="1" showErrorMessage="1" sqref="J221:O221" xr:uid="{00000000-0002-0000-0000-00000E000000}">
      <formula1>"工事監理者氏名,工事施工者氏名"</formula1>
    </dataValidation>
    <dataValidation type="whole" allowBlank="1" showInputMessage="1" showErrorMessage="1" error="1以上が補助対象です。整数値以外入力不可です。" sqref="Q90:T90" xr:uid="{00000000-0002-0000-0000-00000F000000}">
      <formula1>1</formula1>
      <formula2>10000</formula2>
    </dataValidation>
    <dataValidation type="list" allowBlank="1" showInputMessage="1" showErrorMessage="1" sqref="AC209:AK214" xr:uid="{00000000-0002-0000-0000-000010000000}">
      <formula1>"はい,いいえ"</formula1>
    </dataValidation>
    <dataValidation type="list" allowBlank="1" showInputMessage="1" showErrorMessage="1" sqref="U57:Z57" xr:uid="{C862C5DC-7DC3-493C-8283-18B66CA068D5}">
      <formula1>"Re NE-ST,ゾーン改修,国省エネ基準改修,その他"</formula1>
    </dataValidation>
  </dataValidations>
  <pageMargins left="0.70866141732283472" right="0.70866141732283472" top="0.35433070866141736" bottom="0.35433070866141736" header="0.31496062992125984" footer="0.31496062992125984"/>
  <pageSetup paperSize="9" orientation="portrait" horizontalDpi="1200" verticalDpi="1200" r:id="rId1"/>
  <rowBreaks count="3" manualBreakCount="3">
    <brk id="75" max="26" man="1"/>
    <brk id="137" max="26" man="1"/>
    <brk id="175" max="16383" man="1"/>
  </rowBreaks>
  <colBreaks count="1" manualBreakCount="1">
    <brk id="27" min="6" max="202"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50FB2-2962-4A73-991E-CE1F5157B363}">
  <sheetPr>
    <tabColor rgb="FFFFFF00"/>
  </sheetPr>
  <dimension ref="B1:J20"/>
  <sheetViews>
    <sheetView workbookViewId="0">
      <selection activeCell="C4" sqref="C4"/>
    </sheetView>
  </sheetViews>
  <sheetFormatPr defaultColWidth="9" defaultRowHeight="13.2" x14ac:dyDescent="0.2"/>
  <cols>
    <col min="1" max="1" width="2" style="63" customWidth="1"/>
    <col min="2" max="2" width="18.6640625" style="63" customWidth="1"/>
    <col min="3" max="4" width="15.44140625" style="63" customWidth="1"/>
    <col min="5" max="5" width="6.77734375" style="63" customWidth="1"/>
    <col min="6" max="6" width="20.109375" style="63" customWidth="1"/>
    <col min="7" max="8" width="15.44140625" style="63" customWidth="1"/>
    <col min="9" max="9" width="5.33203125" style="63" customWidth="1"/>
    <col min="10" max="10" width="19.77734375" style="63" customWidth="1"/>
    <col min="11" max="11" width="1" style="63" customWidth="1"/>
    <col min="12" max="16384" width="9" style="63"/>
  </cols>
  <sheetData>
    <row r="1" spans="2:10" ht="44.25" customHeight="1" x14ac:dyDescent="0.2">
      <c r="B1" s="401" t="s">
        <v>166</v>
      </c>
      <c r="C1" s="401"/>
      <c r="D1" s="401"/>
      <c r="F1" s="64" t="s">
        <v>165</v>
      </c>
      <c r="J1" s="65" t="s">
        <v>161</v>
      </c>
    </row>
    <row r="2" spans="2:10" x14ac:dyDescent="0.2">
      <c r="B2" s="70" t="s">
        <v>33</v>
      </c>
      <c r="C2" s="70" t="s">
        <v>154</v>
      </c>
      <c r="D2" s="70" t="s">
        <v>142</v>
      </c>
      <c r="F2" s="70" t="s">
        <v>33</v>
      </c>
      <c r="G2" s="70" t="s">
        <v>154</v>
      </c>
      <c r="H2" s="70" t="s">
        <v>155</v>
      </c>
      <c r="J2" s="70" t="s">
        <v>156</v>
      </c>
    </row>
    <row r="3" spans="2:10" x14ac:dyDescent="0.2">
      <c r="B3" s="66" t="s">
        <v>151</v>
      </c>
      <c r="C3" s="67"/>
      <c r="D3" s="67"/>
      <c r="F3" s="66" t="s">
        <v>151</v>
      </c>
      <c r="G3" s="68">
        <f>IF(【様式第６号の２】事業報告書兼チェックシート!Y91="",0,【様式第６号の２】事業報告書兼チェックシート!Y91*10000)</f>
        <v>0</v>
      </c>
      <c r="H3" s="68">
        <f>IF(【様式第６号の２】事業報告書兼チェックシート!Y91="",0,【様式第６号の２】事業報告書兼チェックシート!Y91*10000)</f>
        <v>0</v>
      </c>
      <c r="J3" s="69">
        <f>IF(H3="","",MIN(D3,H3))</f>
        <v>0</v>
      </c>
    </row>
    <row r="4" spans="2:10" x14ac:dyDescent="0.2">
      <c r="B4" s="66" t="s">
        <v>330</v>
      </c>
      <c r="C4" s="67"/>
      <c r="D4" s="67"/>
      <c r="F4" s="66" t="s">
        <v>330</v>
      </c>
      <c r="G4" s="68">
        <f>IF(【様式第６号の２】事業報告書兼チェックシート!Y140="",0,【様式第６号の２】事業報告書兼チェックシート!Y140*10000)</f>
        <v>0</v>
      </c>
      <c r="H4" s="68">
        <f>IF(【様式第６号の２】事業報告書兼チェックシート!Y140="",0,【様式第６号の２】事業報告書兼チェックシート!Y140*10000)</f>
        <v>0</v>
      </c>
      <c r="J4" s="69">
        <f>IF(H4="","",MIN(D4,H4))</f>
        <v>0</v>
      </c>
    </row>
    <row r="5" spans="2:10" x14ac:dyDescent="0.2">
      <c r="B5" s="66" t="s">
        <v>152</v>
      </c>
      <c r="C5" s="67"/>
      <c r="D5" s="67"/>
      <c r="F5" s="66" t="s">
        <v>152</v>
      </c>
      <c r="G5" s="68">
        <f>IF(【様式第６号の２】事業報告書兼チェックシート!Y103="",0,【様式第６号の２】事業報告書兼チェックシート!Y103*10000)</f>
        <v>0</v>
      </c>
      <c r="H5" s="68">
        <f>IF(【様式第６号の２】事業報告書兼チェックシート!Y103="",0,【様式第６号の２】事業報告書兼チェックシート!Y103*10000)</f>
        <v>0</v>
      </c>
      <c r="J5" s="69">
        <f t="shared" ref="J5:J6" si="0">IF(H5="","",MIN(D5,H5))</f>
        <v>0</v>
      </c>
    </row>
    <row r="6" spans="2:10" x14ac:dyDescent="0.2">
      <c r="B6" s="66" t="s">
        <v>153</v>
      </c>
      <c r="C6" s="67"/>
      <c r="D6" s="67"/>
      <c r="F6" s="66" t="s">
        <v>153</v>
      </c>
      <c r="G6" s="68">
        <f>IF(【様式第６号の２】事業報告書兼チェックシート!Y121="",0,【様式第６号の２】事業報告書兼チェックシート!Y121*10000)</f>
        <v>0</v>
      </c>
      <c r="H6" s="68">
        <f>IF(【様式第６号の２】事業報告書兼チェックシート!Y121="",0,【様式第６号の２】事業報告書兼チェックシート!Y121*10000)</f>
        <v>0</v>
      </c>
      <c r="J6" s="69">
        <f t="shared" si="0"/>
        <v>0</v>
      </c>
    </row>
    <row r="8" spans="2:10" x14ac:dyDescent="0.2">
      <c r="C8" s="70" t="s">
        <v>157</v>
      </c>
      <c r="D8" s="70" t="s">
        <v>142</v>
      </c>
      <c r="G8" s="70" t="s">
        <v>157</v>
      </c>
      <c r="H8" s="70" t="s">
        <v>142</v>
      </c>
    </row>
    <row r="9" spans="2:10" x14ac:dyDescent="0.2">
      <c r="C9" s="69" t="str">
        <f>IF(C3=0,"",SUM(C3:C6))</f>
        <v/>
      </c>
      <c r="D9" s="69" t="str">
        <f>IF(D3=0,"",MIN(500000,SUM(D3:D6),ROUNDDOWN(B12*10000/2,-3)))</f>
        <v/>
      </c>
      <c r="G9" s="69" t="str">
        <f>IF(G3=0,"",SUM(G3:G6))</f>
        <v/>
      </c>
      <c r="H9" s="69" t="str">
        <f>IF(H3=0,"",MIN(SUM(J3:J6),500000,ROUNDDOWN(F12*10000/2,-3),D9))</f>
        <v/>
      </c>
    </row>
    <row r="11" spans="2:10" x14ac:dyDescent="0.2">
      <c r="B11" s="63" t="s">
        <v>158</v>
      </c>
      <c r="F11" s="63" t="s">
        <v>160</v>
      </c>
    </row>
    <row r="12" spans="2:10" x14ac:dyDescent="0.2">
      <c r="B12" s="71"/>
      <c r="C12" s="63" t="s">
        <v>0</v>
      </c>
      <c r="F12" s="72" t="str">
        <f>IF(【様式第６号の２】事業報告書兼チェックシート!S37="","",【様式第６号の２】事業報告書兼チェックシート!S37)</f>
        <v/>
      </c>
      <c r="G12" s="63" t="s">
        <v>0</v>
      </c>
    </row>
    <row r="13" spans="2:10" x14ac:dyDescent="0.2">
      <c r="B13" s="402" t="s">
        <v>164</v>
      </c>
      <c r="C13" s="402"/>
      <c r="D13" s="402"/>
      <c r="F13" s="63" t="s">
        <v>159</v>
      </c>
    </row>
    <row r="14" spans="2:10" x14ac:dyDescent="0.2">
      <c r="B14" s="402"/>
      <c r="C14" s="402"/>
      <c r="D14" s="402"/>
    </row>
    <row r="15" spans="2:10" x14ac:dyDescent="0.2">
      <c r="B15" s="63" t="s">
        <v>162</v>
      </c>
    </row>
    <row r="18" spans="2:10" x14ac:dyDescent="0.2">
      <c r="B18" s="262" t="s">
        <v>33</v>
      </c>
      <c r="C18" s="262" t="s">
        <v>154</v>
      </c>
      <c r="D18" s="262" t="s">
        <v>142</v>
      </c>
      <c r="F18" s="262" t="s">
        <v>33</v>
      </c>
      <c r="G18" s="262" t="s">
        <v>154</v>
      </c>
      <c r="H18" s="262" t="s">
        <v>155</v>
      </c>
      <c r="J18" s="262" t="s">
        <v>156</v>
      </c>
    </row>
    <row r="19" spans="2:10" x14ac:dyDescent="0.2">
      <c r="B19" s="263" t="s">
        <v>400</v>
      </c>
      <c r="C19" s="67"/>
      <c r="D19" s="67"/>
      <c r="F19" s="263" t="str">
        <f>B19</f>
        <v>健康省エネ改修</v>
      </c>
      <c r="G19" s="68">
        <f>【様式第６号の３】補助基準額等算定表!D63</f>
        <v>0</v>
      </c>
      <c r="H19" s="68">
        <f>【様式第６号の３】補助基準額等算定表!D66</f>
        <v>0</v>
      </c>
      <c r="J19" s="69">
        <f>IF(H19="","",MIN(D19,H19))</f>
        <v>0</v>
      </c>
    </row>
    <row r="20" spans="2:10" ht="13.5" customHeight="1" x14ac:dyDescent="0.2"/>
  </sheetData>
  <sheetProtection algorithmName="SHA-512" hashValue="UFvA3FaIunBQijsJ2CwD8kMPbquwbEtCd55z39ljC7uvNbJ+RqLS5otvSRvc9Pm9r2kvOi8fjYWPOnqx+iAWmQ==" saltValue="0kM9sgJAdjRUUftuMLcE9A==" spinCount="100000" sheet="1" formatRows="0" selectLockedCells="1"/>
  <mergeCells count="2">
    <mergeCell ref="B1:D1"/>
    <mergeCell ref="B13:D14"/>
  </mergeCells>
  <phoneticPr fontId="1"/>
  <conditionalFormatting sqref="B12">
    <cfRule type="cellIs" dxfId="12" priority="3" operator="equal">
      <formula>0</formula>
    </cfRule>
  </conditionalFormatting>
  <conditionalFormatting sqref="C3:D6">
    <cfRule type="cellIs" dxfId="11" priority="4" operator="equal">
      <formula>0</formula>
    </cfRule>
  </conditionalFormatting>
  <conditionalFormatting sqref="C19:D19">
    <cfRule type="cellIs" dxfId="10" priority="1" operator="lessThan">
      <formula>1</formula>
    </cfRule>
    <cfRule type="containsBlanks" dxfId="9" priority="2">
      <formula>LEN(TRIM(C19))=0</formula>
    </cfRule>
  </conditionalFormatting>
  <dataValidations count="2">
    <dataValidation type="whole" operator="greaterThanOrEqual" allowBlank="1" showInputMessage="1" showErrorMessage="1" sqref="C3:D6" xr:uid="{F4062B42-AFE2-4712-ABA9-F3C2DAB87552}">
      <formula1>0</formula1>
    </dataValidation>
    <dataValidation type="whole" operator="greaterThanOrEqual" showInputMessage="1" showErrorMessage="1" sqref="C19:D19" xr:uid="{56BABEB8-7CF6-4359-9883-39893BC32788}">
      <formula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12245-D34A-471F-95CD-2A1772CC4BD5}">
  <dimension ref="A1:Y67"/>
  <sheetViews>
    <sheetView view="pageBreakPreview" topLeftCell="C1" zoomScaleNormal="100" zoomScaleSheetLayoutView="100" workbookViewId="0">
      <selection activeCell="Z7" sqref="Z7"/>
    </sheetView>
  </sheetViews>
  <sheetFormatPr defaultColWidth="9" defaultRowHeight="12" x14ac:dyDescent="0.2"/>
  <cols>
    <col min="1" max="1" width="3.6640625" style="250" customWidth="1"/>
    <col min="2" max="2" width="9.77734375" style="250" customWidth="1"/>
    <col min="3" max="3" width="15.33203125" style="250" customWidth="1"/>
    <col min="4" max="4" width="12.77734375" style="250" customWidth="1"/>
    <col min="5" max="5" width="3.33203125" style="250" bestFit="1" customWidth="1"/>
    <col min="6" max="6" width="11.21875" style="250" customWidth="1"/>
    <col min="7" max="7" width="15" style="250" bestFit="1" customWidth="1"/>
    <col min="8" max="8" width="10.6640625" style="250" bestFit="1" customWidth="1"/>
    <col min="9" max="9" width="3.33203125" style="250" bestFit="1" customWidth="1"/>
    <col min="10" max="11" width="13" style="250" bestFit="1" customWidth="1"/>
    <col min="12" max="16" width="9" style="250"/>
    <col min="17" max="17" width="12.33203125" style="250" bestFit="1" customWidth="1"/>
    <col min="18" max="16384" width="9" style="250"/>
  </cols>
  <sheetData>
    <row r="1" spans="1:25" x14ac:dyDescent="0.2">
      <c r="A1" s="257" t="s">
        <v>339</v>
      </c>
      <c r="B1" s="248"/>
      <c r="C1" s="248"/>
      <c r="D1" s="248"/>
      <c r="E1" s="248"/>
      <c r="F1" s="248"/>
      <c r="G1" s="248"/>
      <c r="H1" s="248"/>
      <c r="I1" s="248"/>
      <c r="J1" s="248"/>
      <c r="K1" s="249" t="s">
        <v>422</v>
      </c>
      <c r="L1" s="248"/>
      <c r="M1" s="248"/>
      <c r="N1" s="248"/>
      <c r="O1" s="248"/>
      <c r="P1" s="248"/>
      <c r="Q1" s="248"/>
      <c r="R1" s="248"/>
      <c r="S1" s="248"/>
      <c r="T1" s="248"/>
      <c r="U1" s="248"/>
      <c r="V1" s="248"/>
      <c r="W1" s="248"/>
      <c r="X1" s="248"/>
      <c r="Y1" s="248"/>
    </row>
    <row r="2" spans="1:25" x14ac:dyDescent="0.2">
      <c r="A2" s="248"/>
      <c r="B2" s="248"/>
      <c r="C2" s="248"/>
      <c r="D2" s="248"/>
      <c r="E2" s="248"/>
      <c r="F2" s="248"/>
      <c r="G2" s="248"/>
      <c r="H2" s="248"/>
      <c r="I2" s="248"/>
      <c r="J2" s="248"/>
      <c r="K2" s="248"/>
      <c r="L2" s="248"/>
      <c r="M2" s="248"/>
      <c r="N2" s="248"/>
      <c r="O2" s="248"/>
      <c r="P2" s="248"/>
      <c r="Q2" s="248"/>
      <c r="R2" s="248"/>
      <c r="S2" s="248"/>
      <c r="T2" s="248"/>
      <c r="U2" s="248"/>
      <c r="V2" s="248"/>
      <c r="W2" s="248"/>
      <c r="X2" s="248"/>
      <c r="Y2" s="248"/>
    </row>
    <row r="3" spans="1:25" ht="18.75" customHeight="1" x14ac:dyDescent="0.2">
      <c r="A3" s="403" t="s">
        <v>417</v>
      </c>
      <c r="B3" s="403"/>
      <c r="C3" s="403"/>
      <c r="D3" s="403"/>
      <c r="E3" s="403"/>
      <c r="F3" s="403"/>
      <c r="G3" s="403"/>
      <c r="H3" s="403"/>
      <c r="I3" s="403"/>
      <c r="J3" s="403"/>
      <c r="K3" s="403"/>
      <c r="L3" s="248"/>
      <c r="M3" s="248"/>
      <c r="N3" s="248"/>
      <c r="O3" s="248"/>
      <c r="P3" s="248"/>
      <c r="Q3" s="248"/>
      <c r="R3" s="248"/>
      <c r="S3" s="248"/>
      <c r="T3" s="248"/>
      <c r="U3" s="248"/>
      <c r="V3" s="248"/>
      <c r="W3" s="248"/>
      <c r="X3" s="248"/>
      <c r="Y3" s="248"/>
    </row>
    <row r="4" spans="1:25" x14ac:dyDescent="0.2">
      <c r="A4" s="248"/>
      <c r="B4" s="248"/>
      <c r="C4" s="248"/>
      <c r="D4" s="248"/>
      <c r="E4" s="248"/>
      <c r="F4" s="248"/>
      <c r="G4" s="248"/>
      <c r="H4" s="248"/>
      <c r="I4" s="248"/>
      <c r="J4" s="248"/>
      <c r="K4" s="248"/>
      <c r="L4" s="248"/>
      <c r="M4" s="248"/>
      <c r="N4" s="248"/>
      <c r="O4" s="248"/>
      <c r="P4" s="248"/>
      <c r="Q4" s="248"/>
      <c r="R4" s="248"/>
      <c r="S4" s="248"/>
      <c r="T4" s="248"/>
      <c r="U4" s="248"/>
      <c r="V4" s="248"/>
      <c r="W4" s="248"/>
      <c r="X4" s="248"/>
      <c r="Y4" s="248"/>
    </row>
    <row r="5" spans="1:25" x14ac:dyDescent="0.2">
      <c r="A5" s="248"/>
      <c r="B5" s="248" t="s">
        <v>340</v>
      </c>
      <c r="C5" s="251" t="s">
        <v>397</v>
      </c>
      <c r="D5" s="248"/>
      <c r="E5" s="248"/>
      <c r="F5" s="248"/>
      <c r="G5" s="248"/>
      <c r="H5" s="248"/>
      <c r="I5" s="248"/>
      <c r="J5" s="248"/>
      <c r="K5" s="248"/>
      <c r="L5" s="248"/>
      <c r="M5" s="248"/>
      <c r="N5" s="248"/>
      <c r="O5" s="248"/>
      <c r="P5" s="248"/>
      <c r="Q5" s="248" t="s">
        <v>341</v>
      </c>
      <c r="R5" s="248" t="s">
        <v>342</v>
      </c>
      <c r="S5" s="248"/>
      <c r="T5" s="248"/>
      <c r="U5" s="248"/>
      <c r="V5" s="248"/>
      <c r="W5" s="248"/>
      <c r="X5" s="248"/>
      <c r="Y5" s="248"/>
    </row>
    <row r="6" spans="1:25" x14ac:dyDescent="0.2">
      <c r="A6" s="248"/>
      <c r="B6" s="248" t="s">
        <v>343</v>
      </c>
      <c r="C6" s="251" t="str">
        <f>IF(【様式第６号の２】事業報告書兼チェックシート!U57="","",【様式第６号の２】事業報告書兼チェックシート!U57)</f>
        <v/>
      </c>
      <c r="D6" s="248"/>
      <c r="E6" s="248"/>
      <c r="F6" s="248"/>
      <c r="G6" s="248"/>
      <c r="H6" s="248" t="s">
        <v>344</v>
      </c>
      <c r="I6" s="404" t="str">
        <f>IF(【様式第６号の２】事業報告書兼チェックシート!N18="","",【様式第６号の２】事業報告書兼チェックシート!N18)</f>
        <v/>
      </c>
      <c r="J6" s="404"/>
      <c r="K6" s="404"/>
      <c r="L6" s="248"/>
      <c r="M6" s="248"/>
      <c r="N6" s="248"/>
      <c r="O6" s="248"/>
      <c r="P6" s="248"/>
      <c r="Q6" s="248" t="s">
        <v>345</v>
      </c>
      <c r="R6" s="248" t="s">
        <v>346</v>
      </c>
      <c r="S6" s="248"/>
      <c r="T6" s="248"/>
      <c r="U6" s="248"/>
      <c r="V6" s="248"/>
      <c r="W6" s="248"/>
      <c r="X6" s="248"/>
      <c r="Y6" s="248"/>
    </row>
    <row r="7" spans="1:25" x14ac:dyDescent="0.2">
      <c r="A7" s="248"/>
      <c r="B7" s="248"/>
      <c r="C7" s="248"/>
      <c r="D7" s="248"/>
      <c r="E7" s="248"/>
      <c r="F7" s="248"/>
      <c r="G7" s="248"/>
      <c r="H7" s="248"/>
      <c r="I7" s="248"/>
      <c r="J7" s="248"/>
      <c r="K7" s="248"/>
      <c r="L7" s="248"/>
      <c r="M7" s="248"/>
      <c r="N7" s="248"/>
      <c r="O7" s="248"/>
      <c r="P7" s="248"/>
      <c r="Q7" s="248"/>
      <c r="R7" s="248" t="s">
        <v>347</v>
      </c>
      <c r="S7" s="248"/>
      <c r="T7" s="248"/>
      <c r="U7" s="248"/>
      <c r="V7" s="248"/>
      <c r="W7" s="248"/>
      <c r="X7" s="248"/>
      <c r="Y7" s="248"/>
    </row>
    <row r="8" spans="1:25" x14ac:dyDescent="0.2">
      <c r="A8" s="248"/>
      <c r="B8" s="248" t="s">
        <v>348</v>
      </c>
      <c r="C8" s="248"/>
      <c r="D8" s="248"/>
      <c r="E8" s="248"/>
      <c r="F8" s="248"/>
      <c r="G8" s="248"/>
      <c r="H8" s="248"/>
      <c r="I8" s="248"/>
      <c r="J8" s="248"/>
      <c r="K8" s="248"/>
      <c r="L8" s="248"/>
      <c r="M8" s="248"/>
      <c r="N8" s="248"/>
      <c r="O8" s="248"/>
      <c r="P8" s="248"/>
      <c r="Q8" s="248"/>
      <c r="R8" s="248"/>
      <c r="S8" s="248"/>
      <c r="T8" s="248"/>
      <c r="U8" s="248"/>
      <c r="V8" s="248"/>
      <c r="W8" s="248"/>
      <c r="X8" s="248"/>
      <c r="Y8" s="248"/>
    </row>
    <row r="9" spans="1:25" x14ac:dyDescent="0.2">
      <c r="A9" s="248"/>
      <c r="B9" s="248" t="s">
        <v>349</v>
      </c>
      <c r="C9" s="248"/>
      <c r="D9" s="248"/>
      <c r="E9" s="248"/>
      <c r="F9" s="248"/>
      <c r="G9" s="248"/>
      <c r="H9" s="248"/>
      <c r="I9" s="248"/>
      <c r="J9" s="248"/>
      <c r="K9" s="248"/>
      <c r="L9" s="248"/>
      <c r="M9" s="248"/>
      <c r="N9" s="248"/>
      <c r="O9" s="248"/>
      <c r="P9" s="248"/>
      <c r="Q9" s="248"/>
      <c r="R9" s="248"/>
      <c r="S9" s="248"/>
      <c r="T9" s="248"/>
      <c r="U9" s="248"/>
      <c r="V9" s="248"/>
      <c r="W9" s="248"/>
      <c r="X9" s="248"/>
      <c r="Y9" s="248"/>
    </row>
    <row r="10" spans="1:25" ht="24" customHeight="1" x14ac:dyDescent="0.2">
      <c r="A10" s="248"/>
      <c r="B10" s="252" t="s">
        <v>350</v>
      </c>
      <c r="C10" s="252" t="s">
        <v>351</v>
      </c>
      <c r="D10" s="405" t="s">
        <v>352</v>
      </c>
      <c r="E10" s="405"/>
      <c r="F10" s="252" t="s">
        <v>353</v>
      </c>
      <c r="G10" s="252" t="s">
        <v>354</v>
      </c>
      <c r="H10" s="252" t="s">
        <v>355</v>
      </c>
      <c r="I10" s="252" t="s">
        <v>356</v>
      </c>
      <c r="J10" s="252" t="s">
        <v>357</v>
      </c>
      <c r="K10" s="252" t="s">
        <v>358</v>
      </c>
      <c r="L10" s="248"/>
      <c r="M10" s="248"/>
      <c r="N10" s="248"/>
      <c r="O10" s="248"/>
      <c r="P10" s="248"/>
      <c r="Q10" s="248"/>
      <c r="R10" s="248"/>
      <c r="S10" s="248"/>
      <c r="T10" s="248"/>
      <c r="U10" s="248"/>
      <c r="V10" s="248"/>
      <c r="W10" s="248"/>
      <c r="X10" s="248"/>
      <c r="Y10" s="248"/>
    </row>
    <row r="11" spans="1:25" x14ac:dyDescent="0.2">
      <c r="A11" s="248"/>
      <c r="B11" s="405" t="s">
        <v>359</v>
      </c>
      <c r="C11" s="253"/>
      <c r="D11" s="406"/>
      <c r="E11" s="406"/>
      <c r="F11" s="253"/>
      <c r="G11" s="254" t="e">
        <f>F11/1000/D11</f>
        <v>#DIV/0!</v>
      </c>
      <c r="H11" s="253"/>
      <c r="I11" s="252" t="s">
        <v>356</v>
      </c>
      <c r="J11" s="255" t="b">
        <f>IF(C11=$Q$12,IF(G11&lt;1,"NG",IF(G11&lt;2,3000,IF(G11&lt;3,4000,IF(G11&lt;4,5000,IF(G11&lt;5,7000,8000))))),IF(C11=$Q$13,IF(G11&lt;1,"NG",IF(G11&lt;3,2000,IF(G11&lt;4,3000,IF(G11&lt;5,4000,5000)))),IF(C11=$Q$14,IF(G11&lt;1,"NG",IF(G11&lt;2,1000,IF(G11&lt;3,2000,IF(G11&lt;4,3000,IF(G11&lt;5,4000,5000))))))))</f>
        <v>0</v>
      </c>
      <c r="K11" s="256">
        <f>H11*J11</f>
        <v>0</v>
      </c>
      <c r="L11" s="248"/>
      <c r="M11" s="248"/>
      <c r="N11" s="248"/>
      <c r="O11" s="248"/>
      <c r="P11" s="248"/>
      <c r="Q11" s="248"/>
      <c r="R11" s="248" t="s">
        <v>360</v>
      </c>
      <c r="S11" s="248" t="s">
        <v>361</v>
      </c>
      <c r="T11" s="248" t="s">
        <v>362</v>
      </c>
      <c r="U11" s="248" t="s">
        <v>363</v>
      </c>
      <c r="V11" s="248" t="s">
        <v>364</v>
      </c>
      <c r="W11" s="248"/>
      <c r="X11" s="248"/>
      <c r="Y11" s="248"/>
    </row>
    <row r="12" spans="1:25" x14ac:dyDescent="0.2">
      <c r="A12" s="248"/>
      <c r="B12" s="405"/>
      <c r="C12" s="253"/>
      <c r="D12" s="406"/>
      <c r="E12" s="406"/>
      <c r="F12" s="253"/>
      <c r="G12" s="254" t="e">
        <f t="shared" ref="G12:G19" si="0">F12/1000/D12</f>
        <v>#DIV/0!</v>
      </c>
      <c r="H12" s="253"/>
      <c r="I12" s="252" t="s">
        <v>356</v>
      </c>
      <c r="J12" s="255" t="b">
        <f t="shared" ref="J12:J19" si="1">IF(C12=$Q$12,IF(G12&lt;1,"NG",IF(G12&lt;2,3000,IF(G12&lt;3,4000,IF(G12&lt;4,5000,IF(G12&lt;5,7000,8000))))),IF(C12=$Q$13,IF(G12&lt;1,"NG",IF(G12&lt;3,2000,IF(G12&lt;4,3000,IF(G12&lt;5,4000,5000)))),IF(C12=$Q$14,IF(G12&lt;1,"NG",IF(G12&lt;2,1000,IF(G12&lt;3,2000,IF(G12&lt;4,3000,IF(G12&lt;5,4000,5000))))))))</f>
        <v>0</v>
      </c>
      <c r="K12" s="256">
        <f t="shared" ref="K12:K19" si="2">H12*J12</f>
        <v>0</v>
      </c>
      <c r="L12" s="248"/>
      <c r="M12" s="248"/>
      <c r="N12" s="248"/>
      <c r="O12" s="248"/>
      <c r="P12" s="248"/>
      <c r="Q12" s="248" t="s">
        <v>365</v>
      </c>
      <c r="R12" s="248">
        <v>3000</v>
      </c>
      <c r="S12" s="248">
        <v>4000</v>
      </c>
      <c r="T12" s="248">
        <v>5000</v>
      </c>
      <c r="U12" s="248">
        <v>7000</v>
      </c>
      <c r="V12" s="248">
        <v>8000</v>
      </c>
      <c r="W12" s="248"/>
      <c r="X12" s="248"/>
      <c r="Y12" s="248"/>
    </row>
    <row r="13" spans="1:25" x14ac:dyDescent="0.2">
      <c r="A13" s="248"/>
      <c r="B13" s="405"/>
      <c r="C13" s="253"/>
      <c r="D13" s="406"/>
      <c r="E13" s="406"/>
      <c r="F13" s="253"/>
      <c r="G13" s="254" t="e">
        <f t="shared" si="0"/>
        <v>#DIV/0!</v>
      </c>
      <c r="H13" s="253"/>
      <c r="I13" s="252" t="s">
        <v>356</v>
      </c>
      <c r="J13" s="255" t="b">
        <f t="shared" si="1"/>
        <v>0</v>
      </c>
      <c r="K13" s="256">
        <f t="shared" si="2"/>
        <v>0</v>
      </c>
      <c r="L13" s="248"/>
      <c r="M13" s="248"/>
      <c r="N13" s="248"/>
      <c r="O13" s="248"/>
      <c r="P13" s="248"/>
      <c r="Q13" s="248" t="s">
        <v>366</v>
      </c>
      <c r="R13" s="248">
        <v>2000</v>
      </c>
      <c r="S13" s="248">
        <v>2000</v>
      </c>
      <c r="T13" s="248">
        <v>3000</v>
      </c>
      <c r="U13" s="248">
        <v>4000</v>
      </c>
      <c r="V13" s="248">
        <v>5000</v>
      </c>
      <c r="W13" s="248"/>
      <c r="X13" s="248"/>
      <c r="Y13" s="248"/>
    </row>
    <row r="14" spans="1:25" x14ac:dyDescent="0.2">
      <c r="A14" s="248"/>
      <c r="B14" s="405" t="s">
        <v>367</v>
      </c>
      <c r="C14" s="253"/>
      <c r="D14" s="406"/>
      <c r="E14" s="406"/>
      <c r="F14" s="253"/>
      <c r="G14" s="254" t="e">
        <f t="shared" si="0"/>
        <v>#DIV/0!</v>
      </c>
      <c r="H14" s="253"/>
      <c r="I14" s="252" t="s">
        <v>356</v>
      </c>
      <c r="J14" s="255" t="b">
        <f t="shared" si="1"/>
        <v>0</v>
      </c>
      <c r="K14" s="256">
        <f t="shared" si="2"/>
        <v>0</v>
      </c>
      <c r="L14" s="248"/>
      <c r="M14" s="248"/>
      <c r="N14" s="248"/>
      <c r="O14" s="248"/>
      <c r="P14" s="248"/>
      <c r="Q14" s="248" t="s">
        <v>368</v>
      </c>
      <c r="R14" s="248">
        <v>1000</v>
      </c>
      <c r="S14" s="248">
        <v>2000</v>
      </c>
      <c r="T14" s="248">
        <v>3000</v>
      </c>
      <c r="U14" s="248">
        <v>4000</v>
      </c>
      <c r="V14" s="248">
        <v>5000</v>
      </c>
      <c r="W14" s="248"/>
      <c r="X14" s="248"/>
      <c r="Y14" s="248"/>
    </row>
    <row r="15" spans="1:25" x14ac:dyDescent="0.2">
      <c r="A15" s="248"/>
      <c r="B15" s="405"/>
      <c r="C15" s="253"/>
      <c r="D15" s="406"/>
      <c r="E15" s="406"/>
      <c r="F15" s="253"/>
      <c r="G15" s="254" t="e">
        <f t="shared" si="0"/>
        <v>#DIV/0!</v>
      </c>
      <c r="H15" s="253"/>
      <c r="I15" s="252" t="s">
        <v>356</v>
      </c>
      <c r="J15" s="255" t="b">
        <f t="shared" si="1"/>
        <v>0</v>
      </c>
      <c r="K15" s="256">
        <f t="shared" si="2"/>
        <v>0</v>
      </c>
      <c r="L15" s="248"/>
      <c r="M15" s="248"/>
      <c r="N15" s="248"/>
      <c r="O15" s="248"/>
      <c r="P15" s="248"/>
      <c r="Q15" s="248"/>
      <c r="R15" s="248"/>
      <c r="S15" s="248"/>
      <c r="T15" s="248"/>
      <c r="U15" s="248"/>
      <c r="V15" s="248"/>
      <c r="W15" s="248"/>
      <c r="X15" s="248"/>
      <c r="Y15" s="248"/>
    </row>
    <row r="16" spans="1:25" x14ac:dyDescent="0.2">
      <c r="A16" s="248"/>
      <c r="B16" s="405"/>
      <c r="C16" s="253"/>
      <c r="D16" s="406"/>
      <c r="E16" s="406"/>
      <c r="F16" s="253"/>
      <c r="G16" s="254" t="e">
        <f t="shared" si="0"/>
        <v>#DIV/0!</v>
      </c>
      <c r="H16" s="253"/>
      <c r="I16" s="252" t="s">
        <v>356</v>
      </c>
      <c r="J16" s="255" t="b">
        <f t="shared" si="1"/>
        <v>0</v>
      </c>
      <c r="K16" s="256">
        <f t="shared" si="2"/>
        <v>0</v>
      </c>
      <c r="L16" s="248"/>
      <c r="M16" s="248"/>
      <c r="N16" s="248"/>
      <c r="O16" s="248"/>
      <c r="P16" s="248"/>
      <c r="Q16" s="248"/>
      <c r="R16" s="248"/>
      <c r="S16" s="248"/>
      <c r="T16" s="248"/>
      <c r="U16" s="248"/>
      <c r="V16" s="248"/>
      <c r="W16" s="248"/>
      <c r="X16" s="248"/>
      <c r="Y16" s="248"/>
    </row>
    <row r="17" spans="1:25" x14ac:dyDescent="0.2">
      <c r="A17" s="248"/>
      <c r="B17" s="405" t="s">
        <v>369</v>
      </c>
      <c r="C17" s="253"/>
      <c r="D17" s="406"/>
      <c r="E17" s="406"/>
      <c r="F17" s="253"/>
      <c r="G17" s="254" t="e">
        <f t="shared" si="0"/>
        <v>#DIV/0!</v>
      </c>
      <c r="H17" s="253"/>
      <c r="I17" s="252" t="s">
        <v>356</v>
      </c>
      <c r="J17" s="255" t="b">
        <f t="shared" si="1"/>
        <v>0</v>
      </c>
      <c r="K17" s="256">
        <f t="shared" si="2"/>
        <v>0</v>
      </c>
      <c r="L17" s="248"/>
      <c r="M17" s="248"/>
      <c r="N17" s="248"/>
      <c r="O17" s="248"/>
      <c r="P17" s="248"/>
      <c r="Q17" s="248"/>
      <c r="R17" s="248"/>
      <c r="S17" s="248"/>
      <c r="T17" s="248"/>
      <c r="U17" s="248"/>
      <c r="V17" s="248"/>
      <c r="W17" s="248"/>
      <c r="X17" s="248"/>
      <c r="Y17" s="248"/>
    </row>
    <row r="18" spans="1:25" x14ac:dyDescent="0.2">
      <c r="A18" s="248"/>
      <c r="B18" s="405"/>
      <c r="C18" s="253"/>
      <c r="D18" s="406"/>
      <c r="E18" s="406"/>
      <c r="F18" s="253"/>
      <c r="G18" s="254" t="e">
        <f t="shared" si="0"/>
        <v>#DIV/0!</v>
      </c>
      <c r="H18" s="253"/>
      <c r="I18" s="252" t="s">
        <v>356</v>
      </c>
      <c r="J18" s="255" t="b">
        <f t="shared" si="1"/>
        <v>0</v>
      </c>
      <c r="K18" s="256">
        <f t="shared" si="2"/>
        <v>0</v>
      </c>
      <c r="L18" s="248"/>
      <c r="M18" s="248"/>
      <c r="N18" s="248"/>
      <c r="O18" s="248"/>
      <c r="P18" s="248"/>
      <c r="Q18" s="248"/>
      <c r="R18" s="248"/>
      <c r="S18" s="248"/>
      <c r="T18" s="248"/>
      <c r="U18" s="248"/>
      <c r="V18" s="248"/>
      <c r="W18" s="248"/>
      <c r="X18" s="248"/>
      <c r="Y18" s="248"/>
    </row>
    <row r="19" spans="1:25" x14ac:dyDescent="0.2">
      <c r="A19" s="248"/>
      <c r="B19" s="405"/>
      <c r="C19" s="253"/>
      <c r="D19" s="406"/>
      <c r="E19" s="406"/>
      <c r="F19" s="253"/>
      <c r="G19" s="254" t="e">
        <f t="shared" si="0"/>
        <v>#DIV/0!</v>
      </c>
      <c r="H19" s="253"/>
      <c r="I19" s="252" t="s">
        <v>356</v>
      </c>
      <c r="J19" s="255" t="b">
        <f t="shared" si="1"/>
        <v>0</v>
      </c>
      <c r="K19" s="256">
        <f t="shared" si="2"/>
        <v>0</v>
      </c>
      <c r="L19" s="248"/>
      <c r="M19" s="248"/>
      <c r="N19" s="248"/>
      <c r="O19" s="248"/>
      <c r="P19" s="248"/>
      <c r="Q19" s="248"/>
      <c r="R19" s="248"/>
      <c r="S19" s="248"/>
      <c r="T19" s="248"/>
      <c r="U19" s="248"/>
      <c r="V19" s="248"/>
      <c r="W19" s="248"/>
      <c r="X19" s="248"/>
      <c r="Y19" s="248"/>
    </row>
    <row r="20" spans="1:25" x14ac:dyDescent="0.2">
      <c r="A20" s="248"/>
      <c r="B20" s="248"/>
      <c r="C20" s="248"/>
      <c r="D20" s="248"/>
      <c r="E20" s="248"/>
      <c r="F20" s="248"/>
      <c r="G20" s="248"/>
      <c r="H20" s="248"/>
      <c r="I20" s="248"/>
      <c r="J20" s="248"/>
      <c r="K20" s="248"/>
      <c r="L20" s="248"/>
      <c r="M20" s="248"/>
      <c r="N20" s="248"/>
      <c r="O20" s="248"/>
      <c r="P20" s="248"/>
      <c r="Q20" s="248"/>
      <c r="R20" s="248"/>
      <c r="S20" s="248"/>
      <c r="T20" s="248"/>
      <c r="U20" s="248"/>
      <c r="V20" s="248"/>
      <c r="W20" s="248"/>
      <c r="X20" s="248"/>
      <c r="Y20" s="248"/>
    </row>
    <row r="21" spans="1:25" x14ac:dyDescent="0.2">
      <c r="A21" s="248"/>
      <c r="B21" s="248" t="s">
        <v>370</v>
      </c>
      <c r="C21" s="248"/>
      <c r="D21" s="248"/>
      <c r="E21" s="248"/>
      <c r="F21" s="248"/>
      <c r="G21" s="248"/>
      <c r="H21" s="248"/>
      <c r="I21" s="248"/>
      <c r="J21" s="248"/>
      <c r="K21" s="248"/>
      <c r="L21" s="248"/>
      <c r="M21" s="248"/>
      <c r="N21" s="248"/>
      <c r="O21" s="248"/>
      <c r="P21" s="248"/>
      <c r="Q21" s="248"/>
      <c r="R21" s="248"/>
      <c r="S21" s="248"/>
      <c r="T21" s="248"/>
      <c r="U21" s="248"/>
      <c r="V21" s="248"/>
      <c r="W21" s="248"/>
      <c r="X21" s="248"/>
      <c r="Y21" s="248"/>
    </row>
    <row r="22" spans="1:25" x14ac:dyDescent="0.2">
      <c r="A22" s="248"/>
      <c r="B22" s="417" t="s">
        <v>371</v>
      </c>
      <c r="C22" s="407" t="s">
        <v>372</v>
      </c>
      <c r="D22" s="419" t="s">
        <v>373</v>
      </c>
      <c r="E22" s="420"/>
      <c r="F22" s="421"/>
      <c r="G22" s="407" t="s">
        <v>374</v>
      </c>
      <c r="H22" s="407" t="s">
        <v>375</v>
      </c>
      <c r="I22" s="407" t="s">
        <v>356</v>
      </c>
      <c r="J22" s="407" t="s">
        <v>357</v>
      </c>
      <c r="K22" s="405" t="s">
        <v>376</v>
      </c>
      <c r="L22" s="248"/>
      <c r="M22" s="248"/>
      <c r="N22" s="248"/>
      <c r="O22" s="248"/>
      <c r="P22" s="248"/>
      <c r="Q22" s="248"/>
      <c r="R22" s="248"/>
      <c r="S22" s="248"/>
      <c r="T22" s="248"/>
      <c r="U22" s="248"/>
      <c r="V22" s="248"/>
      <c r="W22" s="248"/>
      <c r="X22" s="248"/>
      <c r="Y22" s="248"/>
    </row>
    <row r="23" spans="1:25" x14ac:dyDescent="0.2">
      <c r="A23" s="248"/>
      <c r="B23" s="418"/>
      <c r="C23" s="408"/>
      <c r="D23" s="252" t="s">
        <v>377</v>
      </c>
      <c r="E23" s="252" t="s">
        <v>356</v>
      </c>
      <c r="F23" s="252" t="s">
        <v>378</v>
      </c>
      <c r="G23" s="408"/>
      <c r="H23" s="408"/>
      <c r="I23" s="408"/>
      <c r="J23" s="408"/>
      <c r="K23" s="405"/>
      <c r="L23" s="248"/>
      <c r="M23" s="248"/>
      <c r="N23" s="248"/>
      <c r="O23" s="248"/>
      <c r="P23" s="248"/>
      <c r="Q23" s="248"/>
      <c r="R23" s="248" t="s">
        <v>379</v>
      </c>
      <c r="S23" s="248" t="s">
        <v>380</v>
      </c>
      <c r="T23" s="248" t="s">
        <v>381</v>
      </c>
      <c r="U23" s="248" t="s">
        <v>382</v>
      </c>
      <c r="V23" s="248"/>
      <c r="W23" s="248"/>
      <c r="X23" s="248"/>
      <c r="Y23" s="248"/>
    </row>
    <row r="24" spans="1:25" x14ac:dyDescent="0.2">
      <c r="A24" s="248"/>
      <c r="B24" s="253"/>
      <c r="C24" s="253"/>
      <c r="D24" s="253"/>
      <c r="E24" s="252" t="s">
        <v>356</v>
      </c>
      <c r="F24" s="253"/>
      <c r="G24" s="253"/>
      <c r="H24" s="251">
        <f>D24/1000*F24/1000</f>
        <v>0</v>
      </c>
      <c r="I24" s="252" t="s">
        <v>356</v>
      </c>
      <c r="J24" s="255">
        <f>IF(G24="",0,(IF(C24=$Q$24,IF(G24&gt;2.33,"NG",IF(G24&gt;1.9,40000,IF(G24&gt;1.6,50000,IF(G24&gt;1.3,55000,60000)))),IF(C24=$Q$25,IF(G24&gt;2.33,0,30000),IF(C24=$Q$26,IF(G24&gt;2.33,0,50000))))))</f>
        <v>0</v>
      </c>
      <c r="K24" s="256">
        <f t="shared" ref="K24:K47" si="3">H24*J24</f>
        <v>0</v>
      </c>
      <c r="L24" s="248"/>
      <c r="M24" s="248"/>
      <c r="N24" s="248"/>
      <c r="O24" s="248"/>
      <c r="P24" s="248"/>
      <c r="Q24" s="248" t="s">
        <v>383</v>
      </c>
      <c r="R24" s="248">
        <v>40000</v>
      </c>
      <c r="S24" s="248">
        <v>50000</v>
      </c>
      <c r="T24" s="248">
        <v>55000</v>
      </c>
      <c r="U24" s="248">
        <v>60000</v>
      </c>
      <c r="V24" s="248"/>
      <c r="W24" s="248"/>
      <c r="X24" s="248"/>
      <c r="Y24" s="248"/>
    </row>
    <row r="25" spans="1:25" x14ac:dyDescent="0.2">
      <c r="A25" s="248"/>
      <c r="B25" s="253"/>
      <c r="C25" s="253"/>
      <c r="D25" s="253"/>
      <c r="E25" s="252" t="s">
        <v>356</v>
      </c>
      <c r="F25" s="253"/>
      <c r="G25" s="253"/>
      <c r="H25" s="251">
        <f t="shared" ref="H25:H47" si="4">D25/1000*F25/1000</f>
        <v>0</v>
      </c>
      <c r="I25" s="252" t="s">
        <v>356</v>
      </c>
      <c r="J25" s="255">
        <f>IF(G25="",0,(IF(C25=$Q$24,IF(G25&gt;2.33,"NG",IF(G25&gt;1.9,40000,IF(G25&gt;1.6,50000,IF(G25&gt;1.3,55000,60000)))),IF(C25=$Q$25,IF(G25&gt;2.33,0,30000),IF(C25=$Q$26,IF(G25&gt;2.33,0,50000))))))</f>
        <v>0</v>
      </c>
      <c r="K25" s="256">
        <f t="shared" si="3"/>
        <v>0</v>
      </c>
      <c r="L25" s="248"/>
      <c r="M25" s="248"/>
      <c r="N25" s="248"/>
      <c r="O25" s="248"/>
      <c r="P25" s="248"/>
      <c r="Q25" s="248" t="s">
        <v>384</v>
      </c>
      <c r="R25" s="248">
        <v>30000</v>
      </c>
      <c r="S25" s="248"/>
      <c r="T25" s="248"/>
      <c r="U25" s="248"/>
      <c r="V25" s="248"/>
      <c r="W25" s="248"/>
      <c r="X25" s="248"/>
      <c r="Y25" s="248"/>
    </row>
    <row r="26" spans="1:25" x14ac:dyDescent="0.2">
      <c r="A26" s="248"/>
      <c r="B26" s="253"/>
      <c r="C26" s="253"/>
      <c r="D26" s="253"/>
      <c r="E26" s="252" t="s">
        <v>356</v>
      </c>
      <c r="F26" s="253"/>
      <c r="G26" s="253"/>
      <c r="H26" s="251">
        <f t="shared" si="4"/>
        <v>0</v>
      </c>
      <c r="I26" s="252" t="s">
        <v>356</v>
      </c>
      <c r="J26" s="255">
        <f t="shared" ref="J26:J47" si="5">IF(G26="",0,(IF(C26=$Q$24,IF(G26&gt;2.33,"NG",IF(G26&gt;1.9,40000,IF(G26&gt;1.6,50000,IF(G26&gt;1.3,55000,60000)))),IF(C26=$Q$25,IF(G26&gt;2.33,0,30000),IF(C26=$Q$26,IF(G26&gt;2.33,0,50000))))))</f>
        <v>0</v>
      </c>
      <c r="K26" s="256">
        <f t="shared" si="3"/>
        <v>0</v>
      </c>
      <c r="L26" s="248"/>
      <c r="M26" s="248"/>
      <c r="N26" s="248"/>
      <c r="O26" s="248"/>
      <c r="P26" s="248"/>
      <c r="Q26" s="248" t="s">
        <v>385</v>
      </c>
      <c r="R26" s="248">
        <v>50000</v>
      </c>
      <c r="S26" s="248"/>
      <c r="T26" s="248"/>
      <c r="U26" s="248"/>
      <c r="V26" s="248"/>
      <c r="W26" s="248"/>
      <c r="X26" s="248"/>
      <c r="Y26" s="248"/>
    </row>
    <row r="27" spans="1:25" x14ac:dyDescent="0.2">
      <c r="A27" s="248"/>
      <c r="B27" s="253"/>
      <c r="C27" s="253"/>
      <c r="D27" s="253"/>
      <c r="E27" s="252" t="s">
        <v>356</v>
      </c>
      <c r="F27" s="253"/>
      <c r="G27" s="253"/>
      <c r="H27" s="251">
        <f t="shared" si="4"/>
        <v>0</v>
      </c>
      <c r="I27" s="252" t="s">
        <v>356</v>
      </c>
      <c r="J27" s="255">
        <f t="shared" si="5"/>
        <v>0</v>
      </c>
      <c r="K27" s="256">
        <f t="shared" si="3"/>
        <v>0</v>
      </c>
      <c r="L27" s="248"/>
      <c r="M27" s="248"/>
      <c r="N27" s="248"/>
      <c r="O27" s="248"/>
      <c r="P27" s="248"/>
      <c r="Q27" s="248"/>
      <c r="R27" s="248"/>
      <c r="S27" s="248"/>
      <c r="T27" s="248"/>
      <c r="U27" s="248"/>
      <c r="V27" s="248"/>
      <c r="W27" s="248"/>
      <c r="X27" s="248"/>
      <c r="Y27" s="248"/>
    </row>
    <row r="28" spans="1:25" x14ac:dyDescent="0.2">
      <c r="A28" s="248"/>
      <c r="B28" s="253"/>
      <c r="C28" s="253"/>
      <c r="D28" s="253"/>
      <c r="E28" s="252" t="s">
        <v>356</v>
      </c>
      <c r="F28" s="253"/>
      <c r="G28" s="253"/>
      <c r="H28" s="251">
        <f t="shared" si="4"/>
        <v>0</v>
      </c>
      <c r="I28" s="252" t="s">
        <v>356</v>
      </c>
      <c r="J28" s="255">
        <f t="shared" si="5"/>
        <v>0</v>
      </c>
      <c r="K28" s="256">
        <f t="shared" si="3"/>
        <v>0</v>
      </c>
      <c r="L28" s="248"/>
      <c r="M28" s="248"/>
      <c r="N28" s="248"/>
      <c r="O28" s="248"/>
      <c r="P28" s="248"/>
      <c r="Q28" s="248"/>
      <c r="R28" s="248"/>
      <c r="S28" s="248"/>
      <c r="T28" s="248"/>
      <c r="U28" s="248"/>
      <c r="V28" s="248"/>
      <c r="W28" s="248"/>
      <c r="X28" s="248"/>
      <c r="Y28" s="248"/>
    </row>
    <row r="29" spans="1:25" x14ac:dyDescent="0.2">
      <c r="A29" s="248"/>
      <c r="B29" s="253"/>
      <c r="C29" s="253"/>
      <c r="D29" s="253"/>
      <c r="E29" s="252" t="s">
        <v>356</v>
      </c>
      <c r="F29" s="253"/>
      <c r="G29" s="253"/>
      <c r="H29" s="251">
        <f t="shared" si="4"/>
        <v>0</v>
      </c>
      <c r="I29" s="252" t="s">
        <v>356</v>
      </c>
      <c r="J29" s="255">
        <f t="shared" si="5"/>
        <v>0</v>
      </c>
      <c r="K29" s="256">
        <f t="shared" si="3"/>
        <v>0</v>
      </c>
      <c r="L29" s="248"/>
      <c r="M29" s="248"/>
      <c r="N29" s="248"/>
      <c r="O29" s="248"/>
      <c r="P29" s="248"/>
      <c r="Q29" s="248"/>
      <c r="R29" s="248"/>
      <c r="S29" s="248"/>
      <c r="T29" s="248"/>
      <c r="U29" s="248"/>
      <c r="V29" s="248"/>
      <c r="W29" s="248"/>
      <c r="X29" s="248"/>
      <c r="Y29" s="248"/>
    </row>
    <row r="30" spans="1:25" x14ac:dyDescent="0.2">
      <c r="A30" s="248"/>
      <c r="B30" s="253"/>
      <c r="C30" s="253"/>
      <c r="D30" s="253"/>
      <c r="E30" s="252" t="s">
        <v>356</v>
      </c>
      <c r="F30" s="253"/>
      <c r="G30" s="253"/>
      <c r="H30" s="251">
        <f t="shared" si="4"/>
        <v>0</v>
      </c>
      <c r="I30" s="252" t="s">
        <v>356</v>
      </c>
      <c r="J30" s="255">
        <f t="shared" si="5"/>
        <v>0</v>
      </c>
      <c r="K30" s="256">
        <f t="shared" si="3"/>
        <v>0</v>
      </c>
      <c r="L30" s="248"/>
      <c r="M30" s="248"/>
      <c r="N30" s="248"/>
      <c r="O30" s="248"/>
      <c r="P30" s="248"/>
      <c r="Q30" s="248"/>
      <c r="R30" s="248"/>
      <c r="S30" s="248"/>
      <c r="T30" s="248"/>
      <c r="U30" s="248"/>
      <c r="V30" s="248"/>
      <c r="W30" s="248"/>
      <c r="X30" s="248"/>
      <c r="Y30" s="248"/>
    </row>
    <row r="31" spans="1:25" x14ac:dyDescent="0.2">
      <c r="A31" s="248"/>
      <c r="B31" s="253"/>
      <c r="C31" s="253"/>
      <c r="D31" s="253"/>
      <c r="E31" s="252" t="s">
        <v>356</v>
      </c>
      <c r="F31" s="253"/>
      <c r="G31" s="253"/>
      <c r="H31" s="251">
        <f t="shared" si="4"/>
        <v>0</v>
      </c>
      <c r="I31" s="252" t="s">
        <v>356</v>
      </c>
      <c r="J31" s="255">
        <f t="shared" si="5"/>
        <v>0</v>
      </c>
      <c r="K31" s="256">
        <f t="shared" si="3"/>
        <v>0</v>
      </c>
      <c r="L31" s="248"/>
      <c r="M31" s="248"/>
      <c r="N31" s="248"/>
      <c r="O31" s="248"/>
      <c r="P31" s="248"/>
      <c r="Q31" s="248"/>
      <c r="R31" s="248"/>
      <c r="S31" s="248"/>
      <c r="T31" s="248"/>
      <c r="U31" s="248"/>
      <c r="V31" s="248"/>
      <c r="W31" s="248"/>
      <c r="X31" s="248"/>
      <c r="Y31" s="248"/>
    </row>
    <row r="32" spans="1:25" x14ac:dyDescent="0.2">
      <c r="A32" s="248"/>
      <c r="B32" s="253"/>
      <c r="C32" s="253"/>
      <c r="D32" s="253"/>
      <c r="E32" s="252" t="s">
        <v>356</v>
      </c>
      <c r="F32" s="253"/>
      <c r="G32" s="253"/>
      <c r="H32" s="251">
        <f t="shared" si="4"/>
        <v>0</v>
      </c>
      <c r="I32" s="252" t="s">
        <v>356</v>
      </c>
      <c r="J32" s="255">
        <f t="shared" si="5"/>
        <v>0</v>
      </c>
      <c r="K32" s="256">
        <f t="shared" si="3"/>
        <v>0</v>
      </c>
      <c r="L32" s="248"/>
      <c r="M32" s="248"/>
      <c r="N32" s="248"/>
      <c r="O32" s="248"/>
      <c r="P32" s="248"/>
      <c r="Q32" s="248"/>
      <c r="R32" s="248"/>
      <c r="S32" s="248"/>
      <c r="T32" s="248"/>
      <c r="U32" s="248"/>
      <c r="V32" s="248"/>
      <c r="W32" s="248"/>
      <c r="X32" s="248"/>
    </row>
    <row r="33" spans="1:24" x14ac:dyDescent="0.2">
      <c r="A33" s="248"/>
      <c r="B33" s="253"/>
      <c r="C33" s="253"/>
      <c r="D33" s="253"/>
      <c r="E33" s="252" t="s">
        <v>356</v>
      </c>
      <c r="F33" s="253"/>
      <c r="G33" s="253"/>
      <c r="H33" s="251">
        <f t="shared" si="4"/>
        <v>0</v>
      </c>
      <c r="I33" s="252" t="s">
        <v>356</v>
      </c>
      <c r="J33" s="255">
        <f t="shared" si="5"/>
        <v>0</v>
      </c>
      <c r="K33" s="256">
        <f t="shared" si="3"/>
        <v>0</v>
      </c>
      <c r="L33" s="248"/>
      <c r="M33" s="248"/>
      <c r="N33" s="248"/>
      <c r="O33" s="248"/>
      <c r="P33" s="248"/>
      <c r="Q33" s="248"/>
      <c r="R33" s="248"/>
      <c r="S33" s="248"/>
      <c r="T33" s="248"/>
      <c r="U33" s="248"/>
      <c r="V33" s="248"/>
      <c r="W33" s="248"/>
      <c r="X33" s="248"/>
    </row>
    <row r="34" spans="1:24" x14ac:dyDescent="0.2">
      <c r="A34" s="248"/>
      <c r="B34" s="253"/>
      <c r="C34" s="253"/>
      <c r="D34" s="253"/>
      <c r="E34" s="252" t="s">
        <v>356</v>
      </c>
      <c r="F34" s="253"/>
      <c r="G34" s="253"/>
      <c r="H34" s="251">
        <f t="shared" si="4"/>
        <v>0</v>
      </c>
      <c r="I34" s="252" t="s">
        <v>356</v>
      </c>
      <c r="J34" s="255">
        <f t="shared" si="5"/>
        <v>0</v>
      </c>
      <c r="K34" s="256">
        <f t="shared" si="3"/>
        <v>0</v>
      </c>
      <c r="L34" s="248"/>
      <c r="M34" s="248"/>
      <c r="N34" s="248"/>
      <c r="O34" s="248"/>
      <c r="P34" s="248"/>
      <c r="Q34" s="248"/>
      <c r="R34" s="248"/>
      <c r="S34" s="248"/>
      <c r="T34" s="248"/>
      <c r="U34" s="248"/>
      <c r="V34" s="248"/>
      <c r="W34" s="248"/>
      <c r="X34" s="248"/>
    </row>
    <row r="35" spans="1:24" x14ac:dyDescent="0.2">
      <c r="A35" s="248"/>
      <c r="B35" s="253"/>
      <c r="C35" s="253"/>
      <c r="D35" s="253"/>
      <c r="E35" s="252" t="s">
        <v>356</v>
      </c>
      <c r="F35" s="253"/>
      <c r="G35" s="253"/>
      <c r="H35" s="251">
        <f t="shared" si="4"/>
        <v>0</v>
      </c>
      <c r="I35" s="252" t="s">
        <v>356</v>
      </c>
      <c r="J35" s="255">
        <f t="shared" si="5"/>
        <v>0</v>
      </c>
      <c r="K35" s="256">
        <f t="shared" si="3"/>
        <v>0</v>
      </c>
      <c r="L35" s="248"/>
      <c r="M35" s="248"/>
      <c r="N35" s="248"/>
      <c r="O35" s="248"/>
      <c r="P35" s="248"/>
      <c r="Q35" s="248"/>
      <c r="R35" s="248"/>
      <c r="S35" s="248"/>
      <c r="T35" s="248"/>
      <c r="U35" s="248"/>
      <c r="V35" s="248"/>
      <c r="W35" s="248"/>
      <c r="X35" s="248"/>
    </row>
    <row r="36" spans="1:24" x14ac:dyDescent="0.2">
      <c r="A36" s="248"/>
      <c r="B36" s="253"/>
      <c r="C36" s="253"/>
      <c r="D36" s="253"/>
      <c r="E36" s="252" t="s">
        <v>356</v>
      </c>
      <c r="F36" s="253"/>
      <c r="G36" s="253"/>
      <c r="H36" s="251">
        <f t="shared" si="4"/>
        <v>0</v>
      </c>
      <c r="I36" s="252" t="s">
        <v>356</v>
      </c>
      <c r="J36" s="255">
        <f t="shared" si="5"/>
        <v>0</v>
      </c>
      <c r="K36" s="256">
        <f t="shared" si="3"/>
        <v>0</v>
      </c>
      <c r="L36" s="248"/>
      <c r="M36" s="248"/>
      <c r="N36" s="248"/>
      <c r="O36" s="248"/>
      <c r="P36" s="248"/>
      <c r="Q36" s="248"/>
      <c r="R36" s="248"/>
      <c r="S36" s="248"/>
      <c r="T36" s="248"/>
      <c r="U36" s="248"/>
      <c r="V36" s="248"/>
      <c r="W36" s="248"/>
      <c r="X36" s="248"/>
    </row>
    <row r="37" spans="1:24" x14ac:dyDescent="0.2">
      <c r="A37" s="248"/>
      <c r="B37" s="253"/>
      <c r="C37" s="253"/>
      <c r="D37" s="253"/>
      <c r="E37" s="252" t="s">
        <v>356</v>
      </c>
      <c r="F37" s="253"/>
      <c r="G37" s="253"/>
      <c r="H37" s="251">
        <f t="shared" si="4"/>
        <v>0</v>
      </c>
      <c r="I37" s="252" t="s">
        <v>356</v>
      </c>
      <c r="J37" s="255">
        <f t="shared" si="5"/>
        <v>0</v>
      </c>
      <c r="K37" s="256">
        <f t="shared" si="3"/>
        <v>0</v>
      </c>
      <c r="L37" s="248"/>
      <c r="M37" s="248"/>
      <c r="N37" s="248"/>
      <c r="O37" s="248"/>
      <c r="P37" s="248"/>
      <c r="Q37" s="248"/>
      <c r="R37" s="248"/>
      <c r="S37" s="248"/>
      <c r="T37" s="248"/>
      <c r="U37" s="248"/>
      <c r="V37" s="248"/>
      <c r="W37" s="248"/>
      <c r="X37" s="248"/>
    </row>
    <row r="38" spans="1:24" x14ac:dyDescent="0.2">
      <c r="A38" s="248"/>
      <c r="B38" s="253"/>
      <c r="C38" s="253"/>
      <c r="D38" s="253"/>
      <c r="E38" s="252" t="s">
        <v>356</v>
      </c>
      <c r="F38" s="253"/>
      <c r="G38" s="253"/>
      <c r="H38" s="251">
        <f t="shared" si="4"/>
        <v>0</v>
      </c>
      <c r="I38" s="252" t="s">
        <v>356</v>
      </c>
      <c r="J38" s="255">
        <f t="shared" si="5"/>
        <v>0</v>
      </c>
      <c r="K38" s="256">
        <f t="shared" si="3"/>
        <v>0</v>
      </c>
      <c r="L38" s="248"/>
      <c r="M38" s="248"/>
      <c r="N38" s="248"/>
      <c r="O38" s="248"/>
      <c r="P38" s="248"/>
      <c r="Q38" s="248"/>
      <c r="R38" s="248"/>
      <c r="S38" s="248"/>
      <c r="T38" s="248"/>
      <c r="U38" s="248"/>
      <c r="V38" s="248"/>
      <c r="W38" s="248"/>
      <c r="X38" s="248"/>
    </row>
    <row r="39" spans="1:24" x14ac:dyDescent="0.2">
      <c r="A39" s="248"/>
      <c r="B39" s="253"/>
      <c r="C39" s="253"/>
      <c r="D39" s="253"/>
      <c r="E39" s="252" t="s">
        <v>356</v>
      </c>
      <c r="F39" s="253"/>
      <c r="G39" s="253"/>
      <c r="H39" s="251">
        <f t="shared" si="4"/>
        <v>0</v>
      </c>
      <c r="I39" s="252" t="s">
        <v>356</v>
      </c>
      <c r="J39" s="255">
        <f t="shared" si="5"/>
        <v>0</v>
      </c>
      <c r="K39" s="256">
        <f t="shared" si="3"/>
        <v>0</v>
      </c>
      <c r="L39" s="248"/>
      <c r="M39" s="248"/>
      <c r="N39" s="248"/>
      <c r="O39" s="248"/>
      <c r="P39" s="248"/>
      <c r="Q39" s="248"/>
      <c r="R39" s="248"/>
      <c r="S39" s="248"/>
      <c r="T39" s="248"/>
      <c r="U39" s="248"/>
      <c r="V39" s="248"/>
      <c r="W39" s="248"/>
      <c r="X39" s="248"/>
    </row>
    <row r="40" spans="1:24" x14ac:dyDescent="0.2">
      <c r="A40" s="248"/>
      <c r="B40" s="253"/>
      <c r="C40" s="253"/>
      <c r="D40" s="253"/>
      <c r="E40" s="252" t="s">
        <v>356</v>
      </c>
      <c r="F40" s="253"/>
      <c r="G40" s="253"/>
      <c r="H40" s="251">
        <f t="shared" si="4"/>
        <v>0</v>
      </c>
      <c r="I40" s="252" t="s">
        <v>356</v>
      </c>
      <c r="J40" s="255">
        <f t="shared" si="5"/>
        <v>0</v>
      </c>
      <c r="K40" s="256">
        <f t="shared" si="3"/>
        <v>0</v>
      </c>
      <c r="L40" s="248"/>
      <c r="M40" s="248"/>
      <c r="N40" s="248"/>
      <c r="O40" s="248"/>
      <c r="P40" s="248"/>
      <c r="Q40" s="248"/>
      <c r="R40" s="248"/>
      <c r="S40" s="248"/>
      <c r="T40" s="248"/>
      <c r="U40" s="248"/>
      <c r="V40" s="248"/>
      <c r="W40" s="248"/>
      <c r="X40" s="248"/>
    </row>
    <row r="41" spans="1:24" x14ac:dyDescent="0.2">
      <c r="A41" s="248"/>
      <c r="B41" s="253"/>
      <c r="C41" s="253"/>
      <c r="D41" s="253"/>
      <c r="E41" s="252" t="s">
        <v>356</v>
      </c>
      <c r="F41" s="253"/>
      <c r="G41" s="253"/>
      <c r="H41" s="251">
        <f t="shared" si="4"/>
        <v>0</v>
      </c>
      <c r="I41" s="252" t="s">
        <v>356</v>
      </c>
      <c r="J41" s="255">
        <f t="shared" si="5"/>
        <v>0</v>
      </c>
      <c r="K41" s="256">
        <f t="shared" si="3"/>
        <v>0</v>
      </c>
      <c r="L41" s="248"/>
      <c r="M41" s="248"/>
      <c r="N41" s="248"/>
      <c r="O41" s="248"/>
      <c r="P41" s="248"/>
      <c r="Q41" s="248"/>
      <c r="R41" s="248"/>
      <c r="S41" s="248"/>
      <c r="T41" s="248"/>
      <c r="U41" s="248"/>
      <c r="V41" s="248"/>
      <c r="W41" s="248"/>
      <c r="X41" s="248"/>
    </row>
    <row r="42" spans="1:24" x14ac:dyDescent="0.2">
      <c r="A42" s="248"/>
      <c r="B42" s="253"/>
      <c r="C42" s="253"/>
      <c r="D42" s="253"/>
      <c r="E42" s="252" t="s">
        <v>356</v>
      </c>
      <c r="F42" s="253"/>
      <c r="G42" s="253"/>
      <c r="H42" s="251">
        <f t="shared" si="4"/>
        <v>0</v>
      </c>
      <c r="I42" s="252" t="s">
        <v>356</v>
      </c>
      <c r="J42" s="255">
        <f t="shared" si="5"/>
        <v>0</v>
      </c>
      <c r="K42" s="256">
        <f t="shared" si="3"/>
        <v>0</v>
      </c>
      <c r="L42" s="248"/>
      <c r="M42" s="248"/>
      <c r="N42" s="248"/>
      <c r="O42" s="248"/>
      <c r="P42" s="248"/>
      <c r="Q42" s="248"/>
      <c r="R42" s="248"/>
      <c r="S42" s="248"/>
      <c r="T42" s="248"/>
      <c r="U42" s="248"/>
      <c r="V42" s="248"/>
      <c r="W42" s="248"/>
      <c r="X42" s="248"/>
    </row>
    <row r="43" spans="1:24" x14ac:dyDescent="0.2">
      <c r="A43" s="248"/>
      <c r="B43" s="253"/>
      <c r="C43" s="253"/>
      <c r="D43" s="253"/>
      <c r="E43" s="252" t="s">
        <v>356</v>
      </c>
      <c r="F43" s="253"/>
      <c r="G43" s="253"/>
      <c r="H43" s="251">
        <f t="shared" si="4"/>
        <v>0</v>
      </c>
      <c r="I43" s="252" t="s">
        <v>356</v>
      </c>
      <c r="J43" s="255">
        <f t="shared" si="5"/>
        <v>0</v>
      </c>
      <c r="K43" s="256">
        <f t="shared" si="3"/>
        <v>0</v>
      </c>
      <c r="L43" s="248"/>
      <c r="M43" s="248"/>
      <c r="N43" s="248"/>
      <c r="O43" s="248"/>
      <c r="P43" s="248"/>
      <c r="Q43" s="248"/>
      <c r="R43" s="248"/>
      <c r="S43" s="248"/>
      <c r="T43" s="248"/>
      <c r="U43" s="248"/>
      <c r="V43" s="248"/>
      <c r="W43" s="248"/>
      <c r="X43" s="248"/>
    </row>
    <row r="44" spans="1:24" x14ac:dyDescent="0.2">
      <c r="A44" s="248"/>
      <c r="B44" s="253"/>
      <c r="C44" s="253"/>
      <c r="D44" s="253"/>
      <c r="E44" s="252" t="s">
        <v>356</v>
      </c>
      <c r="F44" s="253"/>
      <c r="G44" s="253"/>
      <c r="H44" s="251">
        <f t="shared" si="4"/>
        <v>0</v>
      </c>
      <c r="I44" s="252" t="s">
        <v>356</v>
      </c>
      <c r="J44" s="255">
        <f t="shared" si="5"/>
        <v>0</v>
      </c>
      <c r="K44" s="256">
        <f t="shared" si="3"/>
        <v>0</v>
      </c>
      <c r="L44" s="248"/>
      <c r="M44" s="248"/>
      <c r="N44" s="248"/>
      <c r="O44" s="248"/>
      <c r="P44" s="248"/>
      <c r="Q44" s="248"/>
      <c r="R44" s="248"/>
      <c r="S44" s="248"/>
      <c r="T44" s="248"/>
      <c r="U44" s="248"/>
      <c r="V44" s="248"/>
      <c r="W44" s="248"/>
      <c r="X44" s="248"/>
    </row>
    <row r="45" spans="1:24" x14ac:dyDescent="0.2">
      <c r="A45" s="248"/>
      <c r="B45" s="253"/>
      <c r="C45" s="253"/>
      <c r="D45" s="253"/>
      <c r="E45" s="252" t="s">
        <v>356</v>
      </c>
      <c r="F45" s="253"/>
      <c r="G45" s="253"/>
      <c r="H45" s="251">
        <f t="shared" si="4"/>
        <v>0</v>
      </c>
      <c r="I45" s="252" t="s">
        <v>356</v>
      </c>
      <c r="J45" s="255">
        <f t="shared" si="5"/>
        <v>0</v>
      </c>
      <c r="K45" s="256">
        <f t="shared" si="3"/>
        <v>0</v>
      </c>
      <c r="L45" s="248"/>
      <c r="M45" s="248"/>
      <c r="N45" s="248"/>
      <c r="O45" s="248"/>
      <c r="P45" s="248"/>
      <c r="Q45" s="248"/>
      <c r="R45" s="248"/>
      <c r="S45" s="248"/>
      <c r="T45" s="248"/>
      <c r="U45" s="248"/>
      <c r="V45" s="248"/>
      <c r="W45" s="248"/>
      <c r="X45" s="248"/>
    </row>
    <row r="46" spans="1:24" x14ac:dyDescent="0.2">
      <c r="A46" s="248"/>
      <c r="B46" s="253"/>
      <c r="C46" s="253"/>
      <c r="D46" s="253"/>
      <c r="E46" s="252" t="s">
        <v>356</v>
      </c>
      <c r="F46" s="253"/>
      <c r="G46" s="253"/>
      <c r="H46" s="251">
        <f t="shared" si="4"/>
        <v>0</v>
      </c>
      <c r="I46" s="252" t="s">
        <v>356</v>
      </c>
      <c r="J46" s="255">
        <f t="shared" si="5"/>
        <v>0</v>
      </c>
      <c r="K46" s="256">
        <f t="shared" si="3"/>
        <v>0</v>
      </c>
      <c r="L46" s="248"/>
      <c r="M46" s="248"/>
      <c r="N46" s="248"/>
      <c r="O46" s="248"/>
      <c r="P46" s="248"/>
      <c r="Q46" s="248"/>
      <c r="R46" s="248"/>
      <c r="S46" s="248"/>
      <c r="T46" s="248"/>
      <c r="U46" s="248"/>
      <c r="V46" s="248"/>
      <c r="W46" s="248"/>
      <c r="X46" s="248"/>
    </row>
    <row r="47" spans="1:24" x14ac:dyDescent="0.2">
      <c r="A47" s="248"/>
      <c r="B47" s="253"/>
      <c r="C47" s="253"/>
      <c r="D47" s="253"/>
      <c r="E47" s="252" t="s">
        <v>356</v>
      </c>
      <c r="F47" s="253"/>
      <c r="G47" s="253"/>
      <c r="H47" s="251">
        <f t="shared" si="4"/>
        <v>0</v>
      </c>
      <c r="I47" s="252" t="s">
        <v>356</v>
      </c>
      <c r="J47" s="255">
        <f t="shared" si="5"/>
        <v>0</v>
      </c>
      <c r="K47" s="256">
        <f t="shared" si="3"/>
        <v>0</v>
      </c>
      <c r="L47" s="248"/>
      <c r="M47" s="248"/>
      <c r="N47" s="248"/>
      <c r="O47" s="248"/>
      <c r="P47" s="248"/>
      <c r="Q47" s="248"/>
      <c r="R47" s="248"/>
      <c r="S47" s="248"/>
      <c r="T47" s="248"/>
      <c r="U47" s="248"/>
      <c r="V47" s="248"/>
      <c r="W47" s="248"/>
      <c r="X47" s="248"/>
    </row>
    <row r="48" spans="1:24" x14ac:dyDescent="0.2">
      <c r="A48" s="248"/>
      <c r="B48" s="248"/>
      <c r="C48" s="248"/>
      <c r="D48" s="248"/>
      <c r="E48" s="248"/>
      <c r="F48" s="248"/>
      <c r="G48" s="248"/>
      <c r="H48" s="248"/>
      <c r="I48" s="248"/>
      <c r="J48" s="248"/>
      <c r="K48" s="248"/>
      <c r="L48" s="248"/>
      <c r="M48" s="248"/>
      <c r="N48" s="248"/>
      <c r="O48" s="248"/>
      <c r="P48" s="248"/>
      <c r="Q48" s="248"/>
      <c r="R48" s="248"/>
      <c r="S48" s="248"/>
      <c r="T48" s="248"/>
      <c r="U48" s="248"/>
      <c r="V48" s="248"/>
      <c r="W48" s="248"/>
      <c r="X48" s="248"/>
    </row>
    <row r="49" spans="1:25" x14ac:dyDescent="0.2">
      <c r="A49" s="248"/>
      <c r="B49" s="257" t="s">
        <v>386</v>
      </c>
      <c r="C49" s="257"/>
      <c r="D49" s="257"/>
      <c r="E49" s="257"/>
      <c r="F49" s="257"/>
      <c r="G49" s="257"/>
      <c r="H49" s="257"/>
      <c r="I49" s="257"/>
      <c r="J49" s="257"/>
      <c r="K49" s="257"/>
      <c r="L49" s="248"/>
      <c r="M49" s="248"/>
      <c r="N49" s="248"/>
      <c r="O49" s="248"/>
      <c r="P49" s="248"/>
      <c r="Q49" s="248"/>
      <c r="R49" s="248"/>
      <c r="S49" s="248"/>
      <c r="T49" s="248"/>
      <c r="U49" s="248"/>
      <c r="V49" s="248"/>
      <c r="W49" s="248"/>
      <c r="X49" s="248"/>
      <c r="Y49" s="248"/>
    </row>
    <row r="50" spans="1:25" x14ac:dyDescent="0.2">
      <c r="A50" s="248"/>
      <c r="B50" s="409" t="s">
        <v>387</v>
      </c>
      <c r="C50" s="411" t="s">
        <v>343</v>
      </c>
      <c r="D50" s="413" t="s">
        <v>373</v>
      </c>
      <c r="E50" s="414"/>
      <c r="F50" s="415"/>
      <c r="G50" s="411" t="s">
        <v>374</v>
      </c>
      <c r="H50" s="411" t="s">
        <v>375</v>
      </c>
      <c r="I50" s="411" t="s">
        <v>356</v>
      </c>
      <c r="J50" s="411" t="s">
        <v>388</v>
      </c>
      <c r="K50" s="416" t="s">
        <v>376</v>
      </c>
      <c r="L50" s="248"/>
      <c r="M50" s="248"/>
      <c r="N50" s="248"/>
      <c r="O50" s="248"/>
      <c r="P50" s="248"/>
      <c r="Q50" s="248"/>
      <c r="R50" s="248"/>
      <c r="S50" s="248"/>
      <c r="T50" s="248"/>
      <c r="U50" s="248"/>
      <c r="V50" s="248"/>
      <c r="W50" s="248"/>
      <c r="X50" s="248"/>
      <c r="Y50" s="248"/>
    </row>
    <row r="51" spans="1:25" x14ac:dyDescent="0.2">
      <c r="A51" s="248"/>
      <c r="B51" s="410"/>
      <c r="C51" s="412"/>
      <c r="D51" s="258" t="s">
        <v>377</v>
      </c>
      <c r="E51" s="258" t="s">
        <v>356</v>
      </c>
      <c r="F51" s="258" t="s">
        <v>378</v>
      </c>
      <c r="G51" s="412"/>
      <c r="H51" s="412"/>
      <c r="I51" s="412"/>
      <c r="J51" s="412"/>
      <c r="K51" s="416"/>
      <c r="L51" s="248"/>
      <c r="M51" s="248"/>
      <c r="N51" s="248"/>
      <c r="O51" s="248"/>
      <c r="P51" s="248"/>
      <c r="Q51" s="248"/>
      <c r="R51" s="248">
        <v>4.6500000000000004</v>
      </c>
      <c r="S51" s="248"/>
      <c r="T51" s="248"/>
      <c r="U51" s="248"/>
      <c r="V51" s="248"/>
      <c r="W51" s="248"/>
      <c r="X51" s="248"/>
      <c r="Y51" s="248"/>
    </row>
    <row r="52" spans="1:25" x14ac:dyDescent="0.2">
      <c r="A52" s="248"/>
      <c r="B52" s="253"/>
      <c r="C52" s="253"/>
      <c r="D52" s="253"/>
      <c r="E52" s="252" t="s">
        <v>356</v>
      </c>
      <c r="F52" s="253"/>
      <c r="G52" s="253"/>
      <c r="H52" s="251">
        <f>D52/1000*F52/1000</f>
        <v>0</v>
      </c>
      <c r="I52" s="252" t="s">
        <v>356</v>
      </c>
      <c r="J52" s="264"/>
      <c r="K52" s="256">
        <f>IF(G52="",0,(IF(G52&gt;R51,"NG",IF(J52&gt;R52,R52,J52))))</f>
        <v>0</v>
      </c>
      <c r="L52" s="248"/>
      <c r="M52" s="248"/>
      <c r="N52" s="248"/>
      <c r="O52" s="248"/>
      <c r="P52" s="248"/>
      <c r="Q52" s="248" t="s">
        <v>389</v>
      </c>
      <c r="R52" s="248">
        <v>150000</v>
      </c>
      <c r="S52" s="248"/>
      <c r="T52" s="248"/>
      <c r="U52" s="248"/>
      <c r="V52" s="248"/>
      <c r="W52" s="248"/>
      <c r="X52" s="248"/>
      <c r="Y52" s="248"/>
    </row>
    <row r="53" spans="1:25" x14ac:dyDescent="0.2">
      <c r="A53" s="248"/>
      <c r="B53" s="259"/>
      <c r="C53" s="248"/>
      <c r="D53" s="248"/>
      <c r="E53" s="248"/>
      <c r="F53" s="248"/>
      <c r="G53" s="248"/>
      <c r="H53" s="248"/>
      <c r="I53" s="248"/>
      <c r="J53" s="248"/>
      <c r="K53" s="248"/>
      <c r="L53" s="248"/>
      <c r="M53" s="248"/>
      <c r="N53" s="248"/>
      <c r="O53" s="248"/>
      <c r="P53" s="248"/>
      <c r="Q53" s="248" t="s">
        <v>390</v>
      </c>
      <c r="R53" s="248"/>
      <c r="S53" s="248"/>
      <c r="T53" s="248"/>
      <c r="U53" s="248"/>
      <c r="V53" s="248"/>
      <c r="W53" s="248"/>
      <c r="X53" s="248"/>
    </row>
    <row r="54" spans="1:25" ht="24" customHeight="1" x14ac:dyDescent="0.2">
      <c r="A54" s="248"/>
      <c r="B54" s="422" t="s">
        <v>391</v>
      </c>
      <c r="C54" s="423"/>
      <c r="D54" s="424">
        <f>SUM(K11:K19,K24:K47,K52)</f>
        <v>0</v>
      </c>
      <c r="E54" s="424"/>
      <c r="F54" s="424"/>
      <c r="G54" s="248" t="s">
        <v>16</v>
      </c>
      <c r="H54" s="248"/>
      <c r="I54" s="248"/>
      <c r="J54" s="248"/>
      <c r="K54" s="248"/>
      <c r="L54" s="248"/>
      <c r="M54" s="248"/>
      <c r="N54" s="248"/>
      <c r="O54" s="248"/>
      <c r="P54" s="248"/>
      <c r="Q54" s="248"/>
      <c r="R54" s="248"/>
      <c r="S54" s="248"/>
      <c r="T54" s="248"/>
      <c r="U54" s="248"/>
      <c r="V54" s="248"/>
      <c r="W54" s="248"/>
      <c r="X54" s="248"/>
    </row>
    <row r="55" spans="1:25" x14ac:dyDescent="0.2">
      <c r="A55" s="248"/>
      <c r="B55" s="248"/>
      <c r="C55" s="248"/>
      <c r="D55" s="260"/>
      <c r="E55" s="260"/>
      <c r="F55" s="260"/>
      <c r="G55" s="248" t="s">
        <v>392</v>
      </c>
      <c r="H55" s="248"/>
      <c r="I55" s="248"/>
      <c r="J55" s="248"/>
      <c r="K55" s="248"/>
      <c r="L55" s="248"/>
      <c r="M55" s="248"/>
      <c r="N55" s="248"/>
      <c r="O55" s="248"/>
      <c r="P55" s="248"/>
      <c r="Q55" s="248"/>
      <c r="R55" s="248"/>
      <c r="S55" s="248"/>
      <c r="T55" s="248"/>
      <c r="U55" s="248"/>
      <c r="V55" s="248"/>
      <c r="W55" s="248"/>
      <c r="X55" s="248"/>
    </row>
    <row r="56" spans="1:25" x14ac:dyDescent="0.2">
      <c r="A56" s="248"/>
      <c r="B56" s="248"/>
      <c r="C56" s="248"/>
      <c r="D56" s="260"/>
      <c r="E56" s="260"/>
      <c r="F56" s="260"/>
      <c r="G56" s="248"/>
      <c r="H56" s="248"/>
      <c r="I56" s="248"/>
      <c r="J56" s="248"/>
      <c r="K56" s="248"/>
      <c r="L56" s="248"/>
      <c r="M56" s="248"/>
      <c r="N56" s="248"/>
      <c r="O56" s="248"/>
      <c r="P56" s="248"/>
      <c r="Q56" s="248"/>
      <c r="R56" s="248"/>
      <c r="S56" s="248"/>
      <c r="T56" s="248"/>
      <c r="U56" s="248"/>
      <c r="V56" s="248"/>
      <c r="W56" s="248"/>
      <c r="X56" s="248"/>
    </row>
    <row r="57" spans="1:25" ht="24" customHeight="1" x14ac:dyDescent="0.2">
      <c r="A57" s="248"/>
      <c r="B57" s="422" t="s">
        <v>393</v>
      </c>
      <c r="C57" s="422"/>
      <c r="D57" s="425"/>
      <c r="E57" s="425"/>
      <c r="F57" s="425"/>
      <c r="G57" s="248" t="s">
        <v>16</v>
      </c>
      <c r="H57" s="248"/>
      <c r="I57" s="248"/>
      <c r="J57" s="248"/>
      <c r="K57" s="248"/>
      <c r="L57" s="248"/>
      <c r="M57" s="248"/>
      <c r="N57" s="248"/>
      <c r="O57" s="248"/>
      <c r="P57" s="248"/>
      <c r="Q57" s="248"/>
      <c r="R57" s="248"/>
      <c r="S57" s="248"/>
      <c r="T57" s="248"/>
      <c r="U57" s="248"/>
      <c r="V57" s="248"/>
      <c r="W57" s="248"/>
      <c r="X57" s="248"/>
    </row>
    <row r="58" spans="1:25" x14ac:dyDescent="0.2">
      <c r="A58" s="248"/>
      <c r="B58" s="259"/>
      <c r="C58" s="248"/>
      <c r="D58" s="260"/>
      <c r="E58" s="260"/>
      <c r="F58" s="260"/>
      <c r="G58" s="248"/>
      <c r="H58" s="248"/>
      <c r="I58" s="248"/>
      <c r="J58" s="248"/>
      <c r="K58" s="248"/>
      <c r="L58" s="248"/>
      <c r="M58" s="248"/>
      <c r="N58" s="248"/>
      <c r="O58" s="248"/>
      <c r="P58" s="248"/>
      <c r="Q58" s="248"/>
      <c r="R58" s="248"/>
      <c r="S58" s="248"/>
      <c r="T58" s="248"/>
      <c r="U58" s="248"/>
      <c r="V58" s="248"/>
      <c r="W58" s="248"/>
      <c r="X58" s="248"/>
    </row>
    <row r="59" spans="1:25" ht="24" customHeight="1" x14ac:dyDescent="0.2">
      <c r="A59" s="248"/>
      <c r="B59" s="423" t="s">
        <v>394</v>
      </c>
      <c r="C59" s="423"/>
      <c r="D59" s="425"/>
      <c r="E59" s="425"/>
      <c r="F59" s="425"/>
      <c r="G59" s="248" t="s">
        <v>16</v>
      </c>
      <c r="H59" s="248" t="s">
        <v>395</v>
      </c>
      <c r="I59" s="248"/>
      <c r="J59" s="248"/>
      <c r="K59" s="248"/>
      <c r="L59" s="248"/>
      <c r="M59" s="248"/>
      <c r="N59" s="248"/>
      <c r="O59" s="248"/>
      <c r="P59" s="248"/>
      <c r="Q59" s="248"/>
      <c r="R59" s="248"/>
      <c r="S59" s="248"/>
      <c r="T59" s="248"/>
      <c r="U59" s="248"/>
      <c r="V59" s="248"/>
      <c r="W59" s="248"/>
      <c r="X59" s="248"/>
    </row>
    <row r="60" spans="1:25" x14ac:dyDescent="0.2">
      <c r="A60" s="248"/>
      <c r="B60" s="248"/>
      <c r="C60" s="248"/>
      <c r="D60" s="260"/>
      <c r="E60" s="260"/>
      <c r="F60" s="260"/>
      <c r="G60" s="248"/>
      <c r="H60" s="248"/>
      <c r="I60" s="248"/>
      <c r="J60" s="248"/>
      <c r="K60" s="248"/>
      <c r="L60" s="248"/>
      <c r="M60" s="248"/>
      <c r="N60" s="248"/>
      <c r="O60" s="248"/>
      <c r="P60" s="248"/>
      <c r="Q60" s="248"/>
      <c r="R60" s="248"/>
      <c r="S60" s="248"/>
      <c r="T60" s="248"/>
      <c r="U60" s="248"/>
      <c r="V60" s="248"/>
      <c r="W60" s="248"/>
      <c r="X60" s="248"/>
    </row>
    <row r="61" spans="1:25" ht="24" customHeight="1" x14ac:dyDescent="0.2">
      <c r="A61" s="248"/>
      <c r="B61" s="422" t="s">
        <v>396</v>
      </c>
      <c r="C61" s="423"/>
      <c r="D61" s="424" t="str">
        <f>IF(D59="","",(D59+IF(J52&lt;150000,J52,150000)))</f>
        <v/>
      </c>
      <c r="E61" s="424"/>
      <c r="F61" s="424"/>
      <c r="G61" s="248" t="s">
        <v>16</v>
      </c>
      <c r="H61" s="248"/>
      <c r="I61" s="248"/>
      <c r="J61" s="248"/>
      <c r="K61" s="248"/>
      <c r="L61" s="248"/>
      <c r="M61" s="248"/>
      <c r="N61" s="248"/>
      <c r="O61" s="248"/>
      <c r="P61" s="248"/>
      <c r="Q61" s="248"/>
      <c r="R61" s="248"/>
      <c r="S61" s="248"/>
      <c r="T61" s="248"/>
      <c r="U61" s="248"/>
      <c r="V61" s="248"/>
      <c r="W61" s="248"/>
      <c r="X61" s="248"/>
    </row>
    <row r="62" spans="1:25" x14ac:dyDescent="0.2">
      <c r="A62" s="248"/>
      <c r="B62" s="259"/>
      <c r="C62" s="248"/>
      <c r="D62" s="260"/>
      <c r="E62" s="260"/>
      <c r="F62" s="260"/>
      <c r="G62" s="248"/>
      <c r="H62" s="248"/>
      <c r="I62" s="248"/>
      <c r="J62" s="248"/>
      <c r="K62" s="248"/>
      <c r="L62" s="248"/>
      <c r="M62" s="248"/>
      <c r="N62" s="248"/>
      <c r="O62" s="248"/>
      <c r="P62" s="248"/>
      <c r="Q62" s="248"/>
      <c r="R62" s="248"/>
      <c r="S62" s="248"/>
      <c r="T62" s="248"/>
      <c r="U62" s="248"/>
      <c r="V62" s="248"/>
      <c r="W62" s="248"/>
      <c r="X62" s="248"/>
    </row>
    <row r="63" spans="1:25" ht="24" customHeight="1" x14ac:dyDescent="0.2">
      <c r="A63" s="248"/>
      <c r="B63" s="422" t="s">
        <v>358</v>
      </c>
      <c r="C63" s="423"/>
      <c r="D63" s="424">
        <f>MIN(D54,D61)</f>
        <v>0</v>
      </c>
      <c r="E63" s="424"/>
      <c r="F63" s="424"/>
      <c r="G63" s="248" t="s">
        <v>16</v>
      </c>
      <c r="H63" s="248"/>
      <c r="I63" s="248"/>
      <c r="J63" s="248"/>
      <c r="K63" s="248"/>
      <c r="L63" s="248"/>
      <c r="M63" s="248"/>
      <c r="N63" s="248"/>
      <c r="O63" s="248"/>
      <c r="P63" s="248"/>
      <c r="Q63" s="248"/>
      <c r="R63" s="248"/>
      <c r="S63" s="248"/>
      <c r="T63" s="248"/>
      <c r="U63" s="248"/>
      <c r="V63" s="248"/>
      <c r="W63" s="248"/>
      <c r="X63" s="248"/>
    </row>
    <row r="64" spans="1:25" x14ac:dyDescent="0.2">
      <c r="A64" s="248"/>
      <c r="B64" s="248"/>
      <c r="C64" s="248"/>
      <c r="D64" s="248"/>
      <c r="E64" s="248"/>
      <c r="F64" s="248"/>
      <c r="G64" s="248"/>
      <c r="H64" s="248"/>
      <c r="I64" s="248"/>
      <c r="J64" s="248"/>
      <c r="K64" s="248"/>
      <c r="L64" s="248"/>
      <c r="M64" s="248"/>
      <c r="N64" s="248"/>
      <c r="O64" s="248"/>
      <c r="P64" s="248"/>
      <c r="Q64" s="248"/>
      <c r="R64" s="248"/>
      <c r="S64" s="248"/>
      <c r="T64" s="248"/>
      <c r="U64" s="248"/>
      <c r="V64" s="248"/>
      <c r="W64" s="248"/>
      <c r="X64" s="248"/>
    </row>
    <row r="65" spans="1:24" x14ac:dyDescent="0.2">
      <c r="A65" s="248"/>
      <c r="B65" s="259"/>
      <c r="C65" s="248"/>
      <c r="D65" s="248"/>
      <c r="E65" s="248"/>
      <c r="F65" s="248"/>
      <c r="G65" s="248"/>
      <c r="H65" s="248"/>
      <c r="I65" s="248"/>
      <c r="J65" s="248"/>
      <c r="K65" s="248"/>
      <c r="L65" s="248"/>
      <c r="M65" s="248"/>
      <c r="N65" s="248"/>
      <c r="O65" s="248"/>
      <c r="P65" s="248"/>
      <c r="Q65" s="248"/>
      <c r="R65" s="248"/>
      <c r="S65" s="248"/>
      <c r="T65" s="248"/>
      <c r="U65" s="248"/>
      <c r="V65" s="248"/>
      <c r="W65" s="248"/>
      <c r="X65" s="248"/>
    </row>
    <row r="66" spans="1:24" ht="24" customHeight="1" x14ac:dyDescent="0.2">
      <c r="A66" s="248"/>
      <c r="B66" s="422" t="s">
        <v>239</v>
      </c>
      <c r="C66" s="423"/>
      <c r="D66" s="424">
        <f>IF(D63/3&gt;O66,O66,(ROUNDDOWN(D63/3,-3)))</f>
        <v>0</v>
      </c>
      <c r="E66" s="424"/>
      <c r="F66" s="424"/>
      <c r="G66" s="248" t="s">
        <v>16</v>
      </c>
      <c r="H66" s="248"/>
      <c r="I66" s="248"/>
      <c r="J66" s="248"/>
      <c r="K66" s="248"/>
      <c r="L66" s="248"/>
      <c r="M66" s="248" t="str">
        <f>C6</f>
        <v/>
      </c>
      <c r="N66" s="248"/>
      <c r="O66" s="248">
        <f>IF(M66="",0,IF(M66=R7,500000,IF(M66=R6,1000000,IF(M66=R5,1500000))))</f>
        <v>0</v>
      </c>
      <c r="P66" s="248"/>
      <c r="Q66" s="248"/>
      <c r="R66" s="248"/>
      <c r="S66" s="248"/>
      <c r="T66" s="248"/>
      <c r="U66" s="248"/>
      <c r="V66" s="248"/>
      <c r="W66" s="248"/>
      <c r="X66" s="248"/>
    </row>
    <row r="67" spans="1:24" x14ac:dyDescent="0.2">
      <c r="A67" s="248"/>
      <c r="B67" s="248"/>
      <c r="C67" s="248"/>
      <c r="D67" s="248"/>
      <c r="E67" s="248"/>
      <c r="F67" s="248"/>
      <c r="G67" s="248"/>
      <c r="H67" s="248"/>
      <c r="I67" s="248"/>
      <c r="J67" s="248"/>
      <c r="K67" s="248"/>
      <c r="L67" s="248"/>
      <c r="M67" s="248"/>
      <c r="N67" s="248"/>
      <c r="O67" s="248"/>
      <c r="P67" s="248"/>
      <c r="Q67" s="248"/>
      <c r="R67" s="248"/>
      <c r="S67" s="248"/>
      <c r="T67" s="248"/>
      <c r="U67" s="248"/>
      <c r="V67" s="248"/>
      <c r="W67" s="248"/>
      <c r="X67" s="248"/>
    </row>
  </sheetData>
  <sheetProtection algorithmName="SHA-512" hashValue="wuw4vMtpcCNcqYmgpX+cVsbySxEPZ5q8I0cbUKcEq/l9NvobtsNSrCS0WKv/hKTbzq7YpeCaF0tjF5WO++1lAw==" saltValue="Egnk0YJAzyBqCSQf0BOokQ==" spinCount="100000" sheet="1" selectLockedCells="1"/>
  <mergeCells count="43">
    <mergeCell ref="B61:C61"/>
    <mergeCell ref="D61:F61"/>
    <mergeCell ref="B63:C63"/>
    <mergeCell ref="D63:F63"/>
    <mergeCell ref="B66:C66"/>
    <mergeCell ref="D66:F66"/>
    <mergeCell ref="B54:C54"/>
    <mergeCell ref="D54:F54"/>
    <mergeCell ref="B57:C57"/>
    <mergeCell ref="D57:F57"/>
    <mergeCell ref="B59:C59"/>
    <mergeCell ref="D59:F59"/>
    <mergeCell ref="J22:J23"/>
    <mergeCell ref="K22:K23"/>
    <mergeCell ref="B50:B51"/>
    <mergeCell ref="C50:C51"/>
    <mergeCell ref="D50:F50"/>
    <mergeCell ref="G50:G51"/>
    <mergeCell ref="H50:H51"/>
    <mergeCell ref="I50:I51"/>
    <mergeCell ref="J50:J51"/>
    <mergeCell ref="K50:K51"/>
    <mergeCell ref="B22:B23"/>
    <mergeCell ref="C22:C23"/>
    <mergeCell ref="D22:F22"/>
    <mergeCell ref="G22:G23"/>
    <mergeCell ref="H22:H23"/>
    <mergeCell ref="I22:I23"/>
    <mergeCell ref="B14:B16"/>
    <mergeCell ref="D14:E14"/>
    <mergeCell ref="D15:E15"/>
    <mergeCell ref="D16:E16"/>
    <mergeCell ref="B17:B19"/>
    <mergeCell ref="D17:E17"/>
    <mergeCell ref="D18:E18"/>
    <mergeCell ref="D19:E19"/>
    <mergeCell ref="A3:K3"/>
    <mergeCell ref="I6:K6"/>
    <mergeCell ref="D10:E10"/>
    <mergeCell ref="B11:B13"/>
    <mergeCell ref="D11:E11"/>
    <mergeCell ref="D12:E12"/>
    <mergeCell ref="D13:E13"/>
  </mergeCells>
  <phoneticPr fontId="1"/>
  <dataValidations count="3">
    <dataValidation type="list" allowBlank="1" showInputMessage="1" showErrorMessage="1" sqref="C11:C19" xr:uid="{DA28D5E8-D907-46EB-A010-6806A0EEFB4E}">
      <formula1>$Q$12:$Q$14</formula1>
    </dataValidation>
    <dataValidation type="list" allowBlank="1" showInputMessage="1" showErrorMessage="1" sqref="C52" xr:uid="{CAC05412-36D3-40E6-BB9B-062C5576B3FD}">
      <formula1>$Q$52:$Q$53</formula1>
    </dataValidation>
    <dataValidation type="list" allowBlank="1" showInputMessage="1" showErrorMessage="1" sqref="C24:C47" xr:uid="{9969CA93-BC86-4371-A2A8-025106A4D600}">
      <formula1>$Q$24:$Q$26</formula1>
    </dataValidation>
  </dataValidations>
  <pageMargins left="0.51181102362204722" right="0.51181102362204722" top="0.55118110236220474" bottom="0.55118110236220474" header="0.31496062992125984" footer="0.31496062992125984"/>
  <pageSetup paperSize="9" scale="7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BK44"/>
  <sheetViews>
    <sheetView view="pageBreakPreview" zoomScaleNormal="100" zoomScaleSheetLayoutView="100" workbookViewId="0">
      <selection activeCell="A17" sqref="A17:Z17"/>
    </sheetView>
  </sheetViews>
  <sheetFormatPr defaultColWidth="3.109375" defaultRowHeight="18" customHeight="1" x14ac:dyDescent="0.2"/>
  <cols>
    <col min="1" max="26" width="3.109375" style="1"/>
    <col min="27" max="27" width="9.109375" style="17" customWidth="1"/>
    <col min="28" max="16384" width="3.109375" style="1"/>
  </cols>
  <sheetData>
    <row r="1" spans="1:63" ht="15.75" customHeight="1" x14ac:dyDescent="0.2">
      <c r="A1" s="1" t="s">
        <v>411</v>
      </c>
    </row>
    <row r="2" spans="1:63" ht="15.75" customHeight="1" x14ac:dyDescent="0.2">
      <c r="A2" s="236"/>
      <c r="B2" s="236"/>
      <c r="C2" s="236"/>
      <c r="D2" s="236"/>
      <c r="E2" s="236"/>
      <c r="F2" s="236"/>
      <c r="G2" s="236"/>
      <c r="H2" s="236"/>
      <c r="I2" s="236"/>
      <c r="J2" s="236"/>
      <c r="K2" s="236"/>
      <c r="L2" s="236"/>
      <c r="M2" s="236"/>
      <c r="N2" s="236"/>
      <c r="O2" s="237" t="s">
        <v>319</v>
      </c>
      <c r="P2" s="237"/>
      <c r="Q2" s="440">
        <f>IF(【様式第６号の２】事業報告書兼チェックシート!C14="","",【様式第６号の２】事業報告書兼チェックシート!C14)</f>
        <v>8</v>
      </c>
      <c r="R2" s="440"/>
      <c r="S2" s="238" t="s">
        <v>8</v>
      </c>
      <c r="T2" s="440" t="str">
        <f>IF(【様式第６号の２】事業報告書兼チェックシート!H14="","",【様式第６号の２】事業報告書兼チェックシート!H14)</f>
        <v/>
      </c>
      <c r="U2" s="440"/>
      <c r="V2" s="238" t="s">
        <v>314</v>
      </c>
      <c r="W2" s="440" t="str">
        <f>IF(【様式第６号の２】事業報告書兼チェックシート!K14="","",【様式第６号の２】事業報告書兼チェックシート!K14)</f>
        <v/>
      </c>
      <c r="X2" s="440"/>
      <c r="Y2" s="238" t="s">
        <v>7</v>
      </c>
      <c r="Z2" s="238"/>
      <c r="AA2" s="60" t="str">
        <f>IF(A2="令和　年　月　日","←申請日を入力してください。","")</f>
        <v/>
      </c>
      <c r="BK2" s="73" t="s">
        <v>141</v>
      </c>
    </row>
    <row r="3" spans="1:63" ht="15.75" customHeight="1" x14ac:dyDescent="0.2">
      <c r="A3" s="50"/>
      <c r="B3" s="50"/>
      <c r="C3" s="50"/>
      <c r="D3" s="50"/>
      <c r="E3" s="50"/>
      <c r="F3" s="50"/>
      <c r="G3" s="50"/>
      <c r="H3" s="50"/>
      <c r="I3" s="50"/>
      <c r="J3" s="50"/>
      <c r="K3" s="50"/>
      <c r="L3" s="50"/>
      <c r="M3" s="50"/>
      <c r="N3" s="50"/>
      <c r="O3" s="50"/>
      <c r="P3" s="50"/>
      <c r="Q3" s="50"/>
      <c r="R3" s="50"/>
      <c r="S3" s="50"/>
      <c r="T3" s="50"/>
      <c r="U3" s="50"/>
      <c r="V3" s="50"/>
      <c r="W3" s="50"/>
      <c r="X3" s="50"/>
      <c r="Y3" s="50"/>
      <c r="Z3" s="50"/>
      <c r="BK3" s="73" t="s">
        <v>149</v>
      </c>
    </row>
    <row r="4" spans="1:63" ht="15.75" customHeight="1" x14ac:dyDescent="0.2"/>
    <row r="5" spans="1:63" ht="15.75" customHeight="1" x14ac:dyDescent="0.2">
      <c r="B5" s="1" t="str">
        <f>IF(【様式第６号の２】事業報告書兼チェックシート!BG35="","鳥取県　　　　　所長　様",【様式第６号の２】事業報告書兼チェックシート!BG35&amp;"　様")</f>
        <v>鳥取県　　　　　所長　様</v>
      </c>
    </row>
    <row r="6" spans="1:63" ht="15.75" customHeight="1" x14ac:dyDescent="0.2"/>
    <row r="7" spans="1:63" ht="15.75" customHeight="1" x14ac:dyDescent="0.2"/>
    <row r="8" spans="1:63" ht="15.75" customHeight="1" x14ac:dyDescent="0.2">
      <c r="M8" s="1" t="s">
        <v>12</v>
      </c>
    </row>
    <row r="9" spans="1:63" ht="15.75" customHeight="1" x14ac:dyDescent="0.2">
      <c r="M9" s="1" t="s">
        <v>11</v>
      </c>
      <c r="O9" s="1" t="s">
        <v>27</v>
      </c>
      <c r="P9" s="336" t="str">
        <f>IF(【様式第６号の２】事業報告書兼チェックシート!O16="","",【様式第６号の２】事業報告書兼チェックシート!O16)</f>
        <v/>
      </c>
      <c r="Q9" s="336"/>
      <c r="R9" s="336"/>
      <c r="S9" s="336"/>
      <c r="T9" s="336"/>
      <c r="U9" s="336"/>
      <c r="V9" s="336"/>
      <c r="W9" s="336"/>
      <c r="X9" s="336"/>
    </row>
    <row r="10" spans="1:63" ht="35.25" customHeight="1" x14ac:dyDescent="0.2">
      <c r="O10" s="272" t="str">
        <f>IF(【様式第６号の２】事業報告書兼チェックシート!N17="","",【様式第６号の２】事業報告書兼チェックシート!N17)</f>
        <v/>
      </c>
      <c r="P10" s="272"/>
      <c r="Q10" s="272"/>
      <c r="R10" s="272"/>
      <c r="S10" s="272"/>
      <c r="T10" s="272"/>
      <c r="U10" s="272"/>
      <c r="V10" s="272"/>
      <c r="W10" s="272"/>
      <c r="X10" s="272"/>
    </row>
    <row r="11" spans="1:63" ht="16.5" customHeight="1" x14ac:dyDescent="0.2">
      <c r="M11" s="1" t="s">
        <v>6</v>
      </c>
      <c r="O11" s="272" t="str">
        <f>IF(【様式第６号の２】事業報告書兼チェックシート!N18="","",【様式第６号の２】事業報告書兼チェックシート!N18)</f>
        <v/>
      </c>
      <c r="P11" s="272"/>
      <c r="Q11" s="272"/>
      <c r="R11" s="272"/>
      <c r="S11" s="272"/>
      <c r="T11" s="272"/>
      <c r="U11" s="272"/>
      <c r="V11" s="272"/>
      <c r="W11" s="272"/>
      <c r="X11" s="272"/>
      <c r="AA11" s="17" t="s">
        <v>44</v>
      </c>
    </row>
    <row r="12" spans="1:63" ht="16.5" customHeight="1" x14ac:dyDescent="0.2">
      <c r="M12" s="1" t="s">
        <v>9</v>
      </c>
      <c r="O12" s="272" t="str">
        <f>IF(【様式第６号の２】事業報告書兼チェックシート!N19="","",【様式第６号の２】事業報告書兼チェックシート!N19)</f>
        <v/>
      </c>
      <c r="P12" s="272"/>
      <c r="Q12" s="272"/>
      <c r="R12" s="272"/>
      <c r="S12" s="272"/>
      <c r="T12" s="272"/>
      <c r="U12" s="272"/>
      <c r="V12" s="272"/>
      <c r="W12" s="272"/>
      <c r="X12" s="272"/>
    </row>
    <row r="13" spans="1:63" ht="16.5" customHeight="1" x14ac:dyDescent="0.2"/>
    <row r="14" spans="1:63" ht="16.5" customHeight="1" x14ac:dyDescent="0.2"/>
    <row r="15" spans="1:63" ht="16.5" customHeight="1" x14ac:dyDescent="0.2">
      <c r="A15" s="314" t="s">
        <v>140</v>
      </c>
      <c r="B15" s="314"/>
      <c r="C15" s="314"/>
      <c r="D15" s="314"/>
      <c r="E15" s="314"/>
      <c r="F15" s="314"/>
      <c r="G15" s="314"/>
      <c r="H15" s="314"/>
      <c r="I15" s="314"/>
      <c r="J15" s="314"/>
      <c r="K15" s="314"/>
      <c r="L15" s="314"/>
      <c r="M15" s="314"/>
      <c r="N15" s="314"/>
      <c r="O15" s="314"/>
      <c r="P15" s="314"/>
      <c r="Q15" s="314"/>
      <c r="R15" s="314"/>
      <c r="S15" s="314"/>
      <c r="T15" s="314"/>
      <c r="U15" s="314"/>
      <c r="V15" s="314"/>
      <c r="W15" s="314"/>
      <c r="X15" s="314"/>
      <c r="Y15" s="314"/>
      <c r="Z15" s="314"/>
      <c r="AA15" s="61"/>
      <c r="AB15" s="61"/>
      <c r="AC15" s="61"/>
      <c r="AD15" s="61"/>
      <c r="AE15" s="61"/>
      <c r="AF15" s="61"/>
      <c r="AG15" s="61"/>
    </row>
    <row r="16" spans="1:63" ht="16.5" customHeight="1" x14ac:dyDescent="0.2">
      <c r="AA16" s="61"/>
      <c r="AB16" s="61"/>
      <c r="AC16" s="431"/>
      <c r="AD16" s="432"/>
      <c r="AE16" s="432"/>
      <c r="AF16" s="432"/>
      <c r="AG16" s="433"/>
      <c r="AH16" s="62"/>
    </row>
    <row r="17" spans="1:52" ht="45" customHeight="1" x14ac:dyDescent="0.2">
      <c r="A17" s="434" t="s">
        <v>141</v>
      </c>
      <c r="B17" s="434"/>
      <c r="C17" s="434"/>
      <c r="D17" s="434"/>
      <c r="E17" s="434"/>
      <c r="F17" s="434"/>
      <c r="G17" s="434"/>
      <c r="H17" s="434"/>
      <c r="I17" s="434"/>
      <c r="J17" s="434"/>
      <c r="K17" s="434"/>
      <c r="L17" s="434"/>
      <c r="M17" s="434"/>
      <c r="N17" s="434"/>
      <c r="O17" s="434"/>
      <c r="P17" s="434"/>
      <c r="Q17" s="434"/>
      <c r="R17" s="434"/>
      <c r="S17" s="434"/>
      <c r="T17" s="434"/>
      <c r="U17" s="434"/>
      <c r="V17" s="434"/>
      <c r="W17" s="434"/>
      <c r="X17" s="434"/>
      <c r="Y17" s="434"/>
      <c r="Z17" s="434"/>
      <c r="AA17" s="60" t="str">
        <f>IF(OR(A17=BK2,A17=BK3),"←交付決定年月日及びその番号を入力してください（変更承認を受けている場合はその承認年月日及びその番号の追記も必要になります。）","")</f>
        <v>←交付決定年月日及びその番号を入力してください（変更承認を受けている場合はその承認年月日及びその番号の追記も必要になります。）</v>
      </c>
    </row>
    <row r="18" spans="1:52" ht="16.5" customHeight="1" x14ac:dyDescent="0.2">
      <c r="AA18" s="61" t="s">
        <v>167</v>
      </c>
    </row>
    <row r="19" spans="1:52" ht="16.5" customHeight="1" x14ac:dyDescent="0.2">
      <c r="A19" s="314" t="s">
        <v>13</v>
      </c>
      <c r="B19" s="314"/>
      <c r="C19" s="314"/>
      <c r="D19" s="314"/>
      <c r="E19" s="314"/>
      <c r="F19" s="314"/>
      <c r="G19" s="314"/>
      <c r="H19" s="314"/>
      <c r="I19" s="314"/>
      <c r="J19" s="314"/>
      <c r="K19" s="314"/>
      <c r="L19" s="314"/>
      <c r="M19" s="314"/>
      <c r="N19" s="314"/>
      <c r="O19" s="314"/>
      <c r="P19" s="314"/>
      <c r="Q19" s="314"/>
      <c r="R19" s="314"/>
      <c r="S19" s="314"/>
      <c r="T19" s="314"/>
      <c r="U19" s="314"/>
      <c r="V19" s="314"/>
      <c r="W19" s="314"/>
      <c r="X19" s="314"/>
      <c r="Y19" s="314"/>
      <c r="Z19" s="314"/>
      <c r="AA19" s="434" t="s">
        <v>149</v>
      </c>
      <c r="AB19" s="434"/>
      <c r="AC19" s="434"/>
      <c r="AD19" s="434"/>
      <c r="AE19" s="434"/>
      <c r="AF19" s="434"/>
      <c r="AG19" s="434"/>
      <c r="AH19" s="434"/>
      <c r="AI19" s="434"/>
      <c r="AJ19" s="434"/>
      <c r="AK19" s="434"/>
      <c r="AL19" s="434"/>
      <c r="AM19" s="434"/>
      <c r="AN19" s="434"/>
      <c r="AO19" s="434"/>
      <c r="AP19" s="434"/>
      <c r="AQ19" s="434"/>
      <c r="AR19" s="434"/>
      <c r="AS19" s="434"/>
      <c r="AT19" s="434"/>
      <c r="AU19" s="434"/>
      <c r="AV19" s="434"/>
      <c r="AW19" s="434"/>
      <c r="AX19" s="434"/>
      <c r="AY19" s="434"/>
      <c r="AZ19" s="434"/>
    </row>
    <row r="20" spans="1:52" ht="16.5" customHeight="1" x14ac:dyDescent="0.2"/>
    <row r="21" spans="1:52" ht="16.5" customHeight="1" x14ac:dyDescent="0.2">
      <c r="B21" s="279" t="s">
        <v>143</v>
      </c>
      <c r="C21" s="280"/>
      <c r="D21" s="280"/>
      <c r="E21" s="280"/>
      <c r="F21" s="280"/>
      <c r="G21" s="281"/>
      <c r="H21" s="279" t="s">
        <v>14</v>
      </c>
      <c r="I21" s="280"/>
      <c r="J21" s="280"/>
      <c r="K21" s="280"/>
      <c r="L21" s="280"/>
      <c r="M21" s="280"/>
      <c r="N21" s="280"/>
      <c r="O21" s="280"/>
      <c r="P21" s="280"/>
      <c r="Q21" s="280"/>
      <c r="R21" s="280"/>
      <c r="S21" s="280"/>
      <c r="T21" s="280"/>
      <c r="U21" s="280"/>
      <c r="V21" s="280"/>
      <c r="W21" s="280"/>
      <c r="X21" s="280"/>
      <c r="Y21" s="281"/>
    </row>
    <row r="22" spans="1:52" ht="16.5" customHeight="1" x14ac:dyDescent="0.2">
      <c r="B22" s="328" t="s">
        <v>144</v>
      </c>
      <c r="C22" s="329"/>
      <c r="D22" s="329"/>
      <c r="E22" s="329"/>
      <c r="F22" s="329"/>
      <c r="G22" s="276"/>
      <c r="H22" s="437" t="s">
        <v>15</v>
      </c>
      <c r="I22" s="438"/>
      <c r="J22" s="438"/>
      <c r="K22" s="438"/>
      <c r="L22" s="438"/>
      <c r="M22" s="438"/>
      <c r="N22" s="438"/>
      <c r="O22" s="438"/>
      <c r="P22" s="439"/>
      <c r="Q22" s="279" t="s">
        <v>142</v>
      </c>
      <c r="R22" s="280"/>
      <c r="S22" s="280"/>
      <c r="T22" s="280"/>
      <c r="U22" s="280"/>
      <c r="V22" s="280"/>
      <c r="W22" s="280"/>
      <c r="X22" s="280"/>
      <c r="Y22" s="281"/>
    </row>
    <row r="23" spans="1:52" ht="16.5" customHeight="1" x14ac:dyDescent="0.2">
      <c r="B23" s="331"/>
      <c r="C23" s="332"/>
      <c r="D23" s="332"/>
      <c r="E23" s="332"/>
      <c r="F23" s="332"/>
      <c r="G23" s="277"/>
      <c r="H23" s="435" t="str">
        <f>IF('要入力　交付決定状況入力シート'!C9="","",'要入力　交付決定状況入力シート'!C9)</f>
        <v/>
      </c>
      <c r="I23" s="436"/>
      <c r="J23" s="436"/>
      <c r="K23" s="436"/>
      <c r="L23" s="436"/>
      <c r="M23" s="436"/>
      <c r="N23" s="436"/>
      <c r="O23" s="436"/>
      <c r="P23" s="51" t="s">
        <v>16</v>
      </c>
      <c r="Q23" s="435" t="str">
        <f>'要入力　交付決定状況入力シート'!D9</f>
        <v/>
      </c>
      <c r="R23" s="436"/>
      <c r="S23" s="436"/>
      <c r="T23" s="436"/>
      <c r="U23" s="436"/>
      <c r="V23" s="436"/>
      <c r="W23" s="436"/>
      <c r="X23" s="436"/>
      <c r="Y23" s="51" t="s">
        <v>16</v>
      </c>
      <c r="AA23" s="61" t="str">
        <f>IF(OR(H23="",Q23=""),"←金額は｢要入力　交付決定状況入力シート｣と連動、当該シートの青の欄に交付決定通知（変更した場合は変更承認通知）記載の金額を入力してください。","")</f>
        <v>←金額は｢要入力　交付決定状況入力シート｣と連動、当該シートの青の欄に交付決定通知（変更した場合は変更承認通知）記載の金額を入力してください。</v>
      </c>
    </row>
    <row r="24" spans="1:52" ht="16.5" customHeight="1" x14ac:dyDescent="0.2">
      <c r="B24" s="279" t="s">
        <v>145</v>
      </c>
      <c r="C24" s="280"/>
      <c r="D24" s="280"/>
      <c r="E24" s="280"/>
      <c r="F24" s="280"/>
      <c r="G24" s="281"/>
      <c r="H24" s="435" t="str">
        <f>IF(【様式第６号の２】事業報告書兼チェックシート!K176="","",'要入力　交付決定状況入力シート'!G9)</f>
        <v/>
      </c>
      <c r="I24" s="436"/>
      <c r="J24" s="436"/>
      <c r="K24" s="436"/>
      <c r="L24" s="436"/>
      <c r="M24" s="436"/>
      <c r="N24" s="436"/>
      <c r="O24" s="436"/>
      <c r="P24" s="51" t="s">
        <v>16</v>
      </c>
      <c r="Q24" s="435" t="str">
        <f>IF(【様式第６号の２】事業報告書兼チェックシート!K176="","",'要入力　交付決定状況入力シート'!H9)</f>
        <v/>
      </c>
      <c r="R24" s="436"/>
      <c r="S24" s="436"/>
      <c r="T24" s="436"/>
      <c r="U24" s="436"/>
      <c r="V24" s="436"/>
      <c r="W24" s="436"/>
      <c r="X24" s="436"/>
      <c r="Y24" s="51" t="s">
        <v>16</v>
      </c>
      <c r="AA24" s="61" t="s">
        <v>45</v>
      </c>
    </row>
    <row r="25" spans="1:52" ht="16.5" customHeight="1" x14ac:dyDescent="0.2">
      <c r="B25" s="279" t="s">
        <v>146</v>
      </c>
      <c r="C25" s="280"/>
      <c r="D25" s="280"/>
      <c r="E25" s="280"/>
      <c r="F25" s="280"/>
      <c r="G25" s="281"/>
      <c r="H25" s="435" t="str">
        <f>IF(H23="","",H24-H23)</f>
        <v/>
      </c>
      <c r="I25" s="436"/>
      <c r="J25" s="436"/>
      <c r="K25" s="436"/>
      <c r="L25" s="436"/>
      <c r="M25" s="436"/>
      <c r="N25" s="436"/>
      <c r="O25" s="436"/>
      <c r="P25" s="51" t="s">
        <v>16</v>
      </c>
      <c r="Q25" s="435" t="str">
        <f>IF(Q23="","",Q24-Q23)</f>
        <v/>
      </c>
      <c r="R25" s="436"/>
      <c r="S25" s="436"/>
      <c r="T25" s="436"/>
      <c r="U25" s="436"/>
      <c r="V25" s="436"/>
      <c r="W25" s="436"/>
      <c r="X25" s="436"/>
      <c r="Y25" s="51" t="s">
        <v>16</v>
      </c>
      <c r="AA25" s="61"/>
    </row>
    <row r="26" spans="1:52" ht="16.5" customHeight="1" x14ac:dyDescent="0.2">
      <c r="B26" s="328" t="s">
        <v>17</v>
      </c>
      <c r="C26" s="329"/>
      <c r="D26" s="329"/>
      <c r="E26" s="329"/>
      <c r="F26" s="329"/>
      <c r="G26" s="276"/>
      <c r="H26" s="52"/>
      <c r="I26" s="53"/>
      <c r="J26" s="31"/>
      <c r="K26" s="31"/>
      <c r="L26" s="31"/>
      <c r="M26" s="31"/>
      <c r="N26" s="31"/>
      <c r="O26" s="31"/>
      <c r="P26" s="31"/>
      <c r="Q26" s="31"/>
      <c r="R26" s="31"/>
      <c r="S26" s="31"/>
      <c r="T26" s="31"/>
      <c r="U26" s="31"/>
      <c r="V26" s="31"/>
      <c r="W26" s="31"/>
      <c r="X26" s="31"/>
      <c r="Y26" s="7"/>
      <c r="AA26" s="61"/>
    </row>
    <row r="27" spans="1:52" ht="16.5" customHeight="1" x14ac:dyDescent="0.2">
      <c r="B27" s="22"/>
      <c r="G27" s="54"/>
      <c r="H27" s="55" t="s">
        <v>412</v>
      </c>
      <c r="I27" s="13"/>
      <c r="J27" s="13"/>
      <c r="K27" s="13"/>
      <c r="L27" s="13"/>
      <c r="M27" s="13"/>
      <c r="N27" s="13"/>
      <c r="O27" s="13"/>
      <c r="P27" s="13"/>
      <c r="Q27" s="13"/>
      <c r="R27" s="13"/>
      <c r="S27" s="13"/>
      <c r="T27" s="13"/>
      <c r="U27" s="13"/>
      <c r="V27" s="13"/>
      <c r="W27" s="13"/>
      <c r="X27" s="13"/>
      <c r="Y27" s="56"/>
      <c r="AA27" s="61" t="s">
        <v>46</v>
      </c>
    </row>
    <row r="28" spans="1:52" ht="16.5" customHeight="1" x14ac:dyDescent="0.2">
      <c r="B28" s="22"/>
      <c r="G28" s="54"/>
      <c r="H28" s="426" t="str">
        <f>IF(【様式第６号の２】事業報告書兼チェックシート!C193="","","・"&amp;【様式第６号の２】事業報告書兼チェックシート!C193)</f>
        <v/>
      </c>
      <c r="I28" s="427"/>
      <c r="J28" s="427"/>
      <c r="K28" s="427"/>
      <c r="L28" s="427"/>
      <c r="M28" s="427"/>
      <c r="N28" s="427"/>
      <c r="O28" s="427"/>
      <c r="P28" s="427"/>
      <c r="Q28" s="427"/>
      <c r="R28" s="427"/>
      <c r="S28" s="427"/>
      <c r="T28" s="427"/>
      <c r="U28" s="427"/>
      <c r="V28" s="427"/>
      <c r="W28" s="427"/>
      <c r="X28" s="427"/>
      <c r="Y28" s="428"/>
    </row>
    <row r="29" spans="1:52" ht="16.5" customHeight="1" x14ac:dyDescent="0.2">
      <c r="B29" s="22"/>
      <c r="G29" s="54"/>
      <c r="H29" s="426" t="str">
        <f>IF(【様式第６号の２】事業報告書兼チェックシート!C194="","","・"&amp;【様式第６号の２】事業報告書兼チェックシート!C194)</f>
        <v/>
      </c>
      <c r="I29" s="427"/>
      <c r="J29" s="427"/>
      <c r="K29" s="427"/>
      <c r="L29" s="427"/>
      <c r="M29" s="427"/>
      <c r="N29" s="427"/>
      <c r="O29" s="427"/>
      <c r="P29" s="427"/>
      <c r="Q29" s="427"/>
      <c r="R29" s="427"/>
      <c r="S29" s="427"/>
      <c r="T29" s="427"/>
      <c r="U29" s="427"/>
      <c r="V29" s="427"/>
      <c r="W29" s="427"/>
      <c r="X29" s="427"/>
      <c r="Y29" s="428"/>
    </row>
    <row r="30" spans="1:52" ht="16.5" customHeight="1" x14ac:dyDescent="0.2">
      <c r="B30" s="22"/>
      <c r="G30" s="54"/>
      <c r="H30" s="426" t="str">
        <f>IF(【様式第６号の２】事業報告書兼チェックシート!C195="","","・"&amp;【様式第６号の２】事業報告書兼チェックシート!C195)</f>
        <v/>
      </c>
      <c r="I30" s="427"/>
      <c r="J30" s="427"/>
      <c r="K30" s="427"/>
      <c r="L30" s="427"/>
      <c r="M30" s="427"/>
      <c r="N30" s="427"/>
      <c r="O30" s="427"/>
      <c r="P30" s="427"/>
      <c r="Q30" s="427"/>
      <c r="R30" s="427"/>
      <c r="S30" s="427"/>
      <c r="T30" s="427"/>
      <c r="U30" s="427"/>
      <c r="V30" s="427"/>
      <c r="W30" s="427"/>
      <c r="X30" s="427"/>
      <c r="Y30" s="428"/>
    </row>
    <row r="31" spans="1:52" ht="16.5" customHeight="1" x14ac:dyDescent="0.2">
      <c r="B31" s="22"/>
      <c r="G31" s="54"/>
      <c r="H31" s="426" t="str">
        <f>IF(【様式第６号の２】事業報告書兼チェックシート!C196="","","・"&amp;【様式第６号の２】事業報告書兼チェックシート!C196)</f>
        <v>・完成写真及び口座振替依頼書</v>
      </c>
      <c r="I31" s="427"/>
      <c r="J31" s="427"/>
      <c r="K31" s="427"/>
      <c r="L31" s="427"/>
      <c r="M31" s="427"/>
      <c r="N31" s="427"/>
      <c r="O31" s="427"/>
      <c r="P31" s="427"/>
      <c r="Q31" s="427"/>
      <c r="R31" s="427"/>
      <c r="S31" s="427"/>
      <c r="T31" s="427"/>
      <c r="U31" s="427"/>
      <c r="V31" s="427"/>
      <c r="W31" s="427"/>
      <c r="X31" s="427"/>
      <c r="Y31" s="428"/>
    </row>
    <row r="32" spans="1:52" ht="16.5" customHeight="1" x14ac:dyDescent="0.2">
      <c r="B32" s="22"/>
      <c r="G32" s="54"/>
      <c r="H32" s="426" t="str">
        <f>IF(【様式第６号の２】事業報告書兼チェックシート!C197="","","・"&amp;【様式第６号の２】事業報告書兼チェックシート!C197)</f>
        <v>・鳥取県産材活用協議会が発行する県産材の産地証明書の写し</v>
      </c>
      <c r="I32" s="427"/>
      <c r="J32" s="427"/>
      <c r="K32" s="427"/>
      <c r="L32" s="427"/>
      <c r="M32" s="427"/>
      <c r="N32" s="427"/>
      <c r="O32" s="427"/>
      <c r="P32" s="427"/>
      <c r="Q32" s="427"/>
      <c r="R32" s="427"/>
      <c r="S32" s="427"/>
      <c r="T32" s="427"/>
      <c r="U32" s="427"/>
      <c r="V32" s="427"/>
      <c r="W32" s="427"/>
      <c r="X32" s="427"/>
      <c r="Y32" s="428"/>
    </row>
    <row r="33" spans="2:27" ht="32.25" customHeight="1" x14ac:dyDescent="0.2">
      <c r="B33" s="22"/>
      <c r="G33" s="54"/>
      <c r="H33" s="429" t="str">
        <f>IF(【様式第６号の２】事業報告書兼チェックシート!C198="","","・"&amp;【様式第６号の２】事業報告書兼チェックシート!C198)</f>
        <v/>
      </c>
      <c r="I33" s="305"/>
      <c r="J33" s="305"/>
      <c r="K33" s="305"/>
      <c r="L33" s="305"/>
      <c r="M33" s="305"/>
      <c r="N33" s="305"/>
      <c r="O33" s="305"/>
      <c r="P33" s="305"/>
      <c r="Q33" s="305"/>
      <c r="R33" s="305"/>
      <c r="S33" s="305"/>
      <c r="T33" s="305"/>
      <c r="U33" s="305"/>
      <c r="V33" s="305"/>
      <c r="W33" s="305"/>
      <c r="X33" s="305"/>
      <c r="Y33" s="430"/>
    </row>
    <row r="34" spans="2:27" ht="57" customHeight="1" x14ac:dyDescent="0.2">
      <c r="B34" s="22"/>
      <c r="G34" s="54"/>
      <c r="H34" s="429"/>
      <c r="I34" s="305"/>
      <c r="J34" s="305"/>
      <c r="K34" s="305"/>
      <c r="L34" s="305"/>
      <c r="M34" s="305"/>
      <c r="N34" s="305"/>
      <c r="O34" s="305"/>
      <c r="P34" s="305"/>
      <c r="Q34" s="305"/>
      <c r="R34" s="305"/>
      <c r="S34" s="305"/>
      <c r="T34" s="305"/>
      <c r="U34" s="305"/>
      <c r="V34" s="305"/>
      <c r="W34" s="305"/>
      <c r="X34" s="305"/>
      <c r="Y34" s="430"/>
    </row>
    <row r="35" spans="2:27" ht="16.5" customHeight="1" x14ac:dyDescent="0.2">
      <c r="B35" s="22"/>
      <c r="G35" s="54"/>
      <c r="H35" s="426" t="str">
        <f>IF(【様式第６号の２】事業報告書兼チェックシート!C200="","","・"&amp;【様式第６号の２】事業報告書兼チェックシート!C200)</f>
        <v/>
      </c>
      <c r="I35" s="427"/>
      <c r="J35" s="427"/>
      <c r="K35" s="427"/>
      <c r="L35" s="427"/>
      <c r="M35" s="427"/>
      <c r="N35" s="427"/>
      <c r="O35" s="427"/>
      <c r="P35" s="427"/>
      <c r="Q35" s="427"/>
      <c r="R35" s="427"/>
      <c r="S35" s="427"/>
      <c r="T35" s="427"/>
      <c r="U35" s="427"/>
      <c r="V35" s="427"/>
      <c r="W35" s="427"/>
      <c r="X35" s="427"/>
      <c r="Y35" s="428"/>
    </row>
    <row r="36" spans="2:27" ht="16.5" customHeight="1" x14ac:dyDescent="0.2">
      <c r="B36" s="22"/>
      <c r="G36" s="54"/>
      <c r="H36" s="426" t="str">
        <f>IF(【様式第６号の２】事業報告書兼チェックシート!C201="","","・"&amp;【様式第６号の２】事業報告書兼チェックシート!C201)</f>
        <v/>
      </c>
      <c r="I36" s="427"/>
      <c r="J36" s="427"/>
      <c r="K36" s="427"/>
      <c r="L36" s="427"/>
      <c r="M36" s="427"/>
      <c r="N36" s="427"/>
      <c r="O36" s="427"/>
      <c r="P36" s="427"/>
      <c r="Q36" s="427"/>
      <c r="R36" s="427"/>
      <c r="S36" s="427"/>
      <c r="T36" s="427"/>
      <c r="U36" s="427"/>
      <c r="V36" s="427"/>
      <c r="W36" s="427"/>
      <c r="X36" s="427"/>
      <c r="Y36" s="428"/>
    </row>
    <row r="37" spans="2:27" s="45" customFormat="1" ht="31.2" customHeight="1" x14ac:dyDescent="0.2">
      <c r="B37" s="75"/>
      <c r="G37" s="76"/>
      <c r="H37" s="429" t="str">
        <f>IF(【様式第６号の２】事業報告書兼チェックシート!C202="","","・"&amp;【様式第６号の２】事業報告書兼チェックシート!C202)</f>
        <v/>
      </c>
      <c r="I37" s="305"/>
      <c r="J37" s="305"/>
      <c r="K37" s="305"/>
      <c r="L37" s="305"/>
      <c r="M37" s="305"/>
      <c r="N37" s="305"/>
      <c r="O37" s="305"/>
      <c r="P37" s="305"/>
      <c r="Q37" s="305"/>
      <c r="R37" s="305"/>
      <c r="S37" s="305"/>
      <c r="T37" s="305"/>
      <c r="U37" s="305"/>
      <c r="V37" s="305"/>
      <c r="W37" s="305"/>
      <c r="X37" s="305"/>
      <c r="Y37" s="430"/>
      <c r="AA37" s="77"/>
    </row>
    <row r="38" spans="2:27" ht="30.75" customHeight="1" x14ac:dyDescent="0.2">
      <c r="B38" s="22"/>
      <c r="G38" s="54"/>
      <c r="H38" s="429" t="str">
        <f>IF(【様式第６号の２】事業報告書兼チェックシート!C203="","","・"&amp;【様式第６号の２】事業報告書兼チェックシート!C203)</f>
        <v/>
      </c>
      <c r="I38" s="305"/>
      <c r="J38" s="305"/>
      <c r="K38" s="305"/>
      <c r="L38" s="305"/>
      <c r="M38" s="305"/>
      <c r="N38" s="305"/>
      <c r="O38" s="305"/>
      <c r="P38" s="305"/>
      <c r="Q38" s="305"/>
      <c r="R38" s="305"/>
      <c r="S38" s="305"/>
      <c r="T38" s="305"/>
      <c r="U38" s="305"/>
      <c r="V38" s="305"/>
      <c r="W38" s="305"/>
      <c r="X38" s="305"/>
      <c r="Y38" s="430"/>
    </row>
    <row r="39" spans="2:27" ht="16.5" customHeight="1" x14ac:dyDescent="0.2">
      <c r="B39" s="22"/>
      <c r="G39" s="54"/>
      <c r="H39" s="426" t="str">
        <f>IF(【様式第６号の２】事業報告書兼チェックシート!C204="","","・"&amp;【様式第６号の２】事業報告書兼チェックシート!C204)</f>
        <v/>
      </c>
      <c r="I39" s="427"/>
      <c r="J39" s="427"/>
      <c r="K39" s="427"/>
      <c r="L39" s="427"/>
      <c r="M39" s="427"/>
      <c r="N39" s="427"/>
      <c r="O39" s="427"/>
      <c r="P39" s="427"/>
      <c r="Q39" s="427"/>
      <c r="R39" s="427"/>
      <c r="S39" s="427"/>
      <c r="T39" s="427"/>
      <c r="U39" s="427"/>
      <c r="V39" s="427"/>
      <c r="W39" s="427"/>
      <c r="X39" s="427"/>
      <c r="Y39" s="428"/>
    </row>
    <row r="40" spans="2:27" ht="38.25" customHeight="1" x14ac:dyDescent="0.2">
      <c r="B40" s="22"/>
      <c r="G40" s="54"/>
      <c r="H40" s="429" t="str">
        <f>IF(【様式第６号の２】事業報告書兼チェックシート!C205="","","・"&amp;【様式第６号の２】事業報告書兼チェックシート!C205)</f>
        <v/>
      </c>
      <c r="I40" s="305"/>
      <c r="J40" s="305"/>
      <c r="K40" s="305"/>
      <c r="L40" s="305"/>
      <c r="M40" s="305"/>
      <c r="N40" s="305"/>
      <c r="O40" s="305"/>
      <c r="P40" s="305"/>
      <c r="Q40" s="305"/>
      <c r="R40" s="305"/>
      <c r="S40" s="305"/>
      <c r="T40" s="305"/>
      <c r="U40" s="305"/>
      <c r="V40" s="305"/>
      <c r="W40" s="305"/>
      <c r="X40" s="305"/>
      <c r="Y40" s="430"/>
    </row>
    <row r="41" spans="2:27" ht="30" customHeight="1" x14ac:dyDescent="0.2">
      <c r="B41" s="22"/>
      <c r="G41" s="54"/>
      <c r="H41" s="429" t="str">
        <f>IF(【様式第６号の２】事業報告書兼チェックシート!C206="","","・"&amp;【様式第６号の２】事業報告書兼チェックシート!C206)</f>
        <v/>
      </c>
      <c r="I41" s="305"/>
      <c r="J41" s="305"/>
      <c r="K41" s="305"/>
      <c r="L41" s="305"/>
      <c r="M41" s="305"/>
      <c r="N41" s="305"/>
      <c r="O41" s="305"/>
      <c r="P41" s="305"/>
      <c r="Q41" s="305"/>
      <c r="R41" s="305"/>
      <c r="S41" s="305"/>
      <c r="T41" s="305"/>
      <c r="U41" s="305"/>
      <c r="V41" s="305"/>
      <c r="W41" s="305"/>
      <c r="X41" s="305"/>
      <c r="Y41" s="430"/>
    </row>
    <row r="42" spans="2:27" ht="43.5" customHeight="1" x14ac:dyDescent="0.2">
      <c r="B42" s="22"/>
      <c r="G42" s="54"/>
      <c r="H42" s="429" t="str">
        <f>IF(【様式第６号の２】事業報告書兼チェックシート!C207="","","・"&amp;【様式第６号の２】事業報告書兼チェックシート!C207)</f>
        <v/>
      </c>
      <c r="I42" s="305"/>
      <c r="J42" s="305"/>
      <c r="K42" s="305"/>
      <c r="L42" s="305"/>
      <c r="M42" s="305"/>
      <c r="N42" s="305"/>
      <c r="O42" s="305"/>
      <c r="P42" s="305"/>
      <c r="Q42" s="305"/>
      <c r="R42" s="305"/>
      <c r="S42" s="305"/>
      <c r="T42" s="305"/>
      <c r="U42" s="305"/>
      <c r="V42" s="305"/>
      <c r="W42" s="305"/>
      <c r="X42" s="305"/>
      <c r="Y42" s="430"/>
    </row>
    <row r="43" spans="2:27" ht="16.5" customHeight="1" x14ac:dyDescent="0.2">
      <c r="B43" s="22"/>
      <c r="G43" s="54"/>
      <c r="H43" s="426" t="str">
        <f>IF(【様式第６号の２】事業報告書兼チェックシート!C208="","","・"&amp;【様式第６号の２】事業報告書兼チェックシート!C208)</f>
        <v/>
      </c>
      <c r="I43" s="427"/>
      <c r="J43" s="427"/>
      <c r="K43" s="427"/>
      <c r="L43" s="427"/>
      <c r="M43" s="427"/>
      <c r="N43" s="427"/>
      <c r="O43" s="427"/>
      <c r="P43" s="427"/>
      <c r="Q43" s="427"/>
      <c r="R43" s="427"/>
      <c r="S43" s="427"/>
      <c r="T43" s="427"/>
      <c r="U43" s="427"/>
      <c r="V43" s="427"/>
      <c r="W43" s="427"/>
      <c r="X43" s="427"/>
      <c r="Y43" s="428"/>
    </row>
    <row r="44" spans="2:27" ht="11.25" customHeight="1" x14ac:dyDescent="0.2">
      <c r="B44" s="8"/>
      <c r="C44" s="16"/>
      <c r="D44" s="16"/>
      <c r="E44" s="16"/>
      <c r="F44" s="16"/>
      <c r="G44" s="9"/>
      <c r="H44" s="57"/>
      <c r="I44" s="58"/>
      <c r="J44" s="16"/>
      <c r="K44" s="16"/>
      <c r="L44" s="16"/>
      <c r="M44" s="16"/>
      <c r="N44" s="16"/>
      <c r="O44" s="16"/>
      <c r="P44" s="16"/>
      <c r="Q44" s="16"/>
      <c r="R44" s="16"/>
      <c r="S44" s="16"/>
      <c r="T44" s="16"/>
      <c r="U44" s="16"/>
      <c r="V44" s="16"/>
      <c r="W44" s="16"/>
      <c r="X44" s="16"/>
      <c r="Y44" s="9"/>
    </row>
  </sheetData>
  <sheetProtection algorithmName="SHA-512" hashValue="g3tX/Mwh8g36pCmfVfbH4h+eDavXO2yZ1JrIr9pu21ZJCoyE/E7AaYmehK3pbCnSXvNHCCb2BAHlDB9v52Lgqw==" saltValue="AsRLJ2obN2KRWcpfF77AiQ==" spinCount="100000" sheet="1" selectLockedCells="1"/>
  <mergeCells count="42">
    <mergeCell ref="P9:X9"/>
    <mergeCell ref="Q2:R2"/>
    <mergeCell ref="T2:U2"/>
    <mergeCell ref="W2:X2"/>
    <mergeCell ref="B26:G26"/>
    <mergeCell ref="O10:X10"/>
    <mergeCell ref="O11:X11"/>
    <mergeCell ref="O12:X12"/>
    <mergeCell ref="A17:Z17"/>
    <mergeCell ref="A15:Z15"/>
    <mergeCell ref="Q22:Y22"/>
    <mergeCell ref="B22:G23"/>
    <mergeCell ref="B21:G21"/>
    <mergeCell ref="AC16:AG16"/>
    <mergeCell ref="AA19:AZ19"/>
    <mergeCell ref="H36:Y36"/>
    <mergeCell ref="H37:Y37"/>
    <mergeCell ref="B24:G24"/>
    <mergeCell ref="B25:G25"/>
    <mergeCell ref="H24:O24"/>
    <mergeCell ref="Q24:X24"/>
    <mergeCell ref="H23:O23"/>
    <mergeCell ref="H25:O25"/>
    <mergeCell ref="Q23:X23"/>
    <mergeCell ref="Q25:X25"/>
    <mergeCell ref="A19:Z19"/>
    <mergeCell ref="H21:Y21"/>
    <mergeCell ref="H22:P22"/>
    <mergeCell ref="H43:Y43"/>
    <mergeCell ref="H28:Y28"/>
    <mergeCell ref="H29:Y29"/>
    <mergeCell ref="H30:Y30"/>
    <mergeCell ref="H41:Y41"/>
    <mergeCell ref="H42:Y42"/>
    <mergeCell ref="H31:Y31"/>
    <mergeCell ref="H32:Y32"/>
    <mergeCell ref="H33:Y33"/>
    <mergeCell ref="H34:Y34"/>
    <mergeCell ref="H35:Y35"/>
    <mergeCell ref="H38:Y38"/>
    <mergeCell ref="H39:Y39"/>
    <mergeCell ref="H40:Y40"/>
  </mergeCells>
  <phoneticPr fontId="1"/>
  <conditionalFormatting sqref="A2:O2 S2 V2 Y2:Z2">
    <cfRule type="cellIs" dxfId="8" priority="1" operator="equal">
      <formula>"令和　年　月　日"</formula>
    </cfRule>
  </conditionalFormatting>
  <conditionalFormatting sqref="A17:Z17">
    <cfRule type="cellIs" dxfId="7" priority="2" operator="equal">
      <formula>$BK$3</formula>
    </cfRule>
    <cfRule type="cellIs" dxfId="6" priority="3" operator="equal">
      <formula>$BK$2</formula>
    </cfRule>
  </conditionalFormatting>
  <dataValidations count="1">
    <dataValidation type="list" allowBlank="1" showInputMessage="1" showErrorMessage="1" sqref="AC16:AG16" xr:uid="{00000000-0002-0000-0100-000000000000}">
      <formula1>"はい,いいえ"</formula1>
    </dataValidation>
  </dataValidations>
  <pageMargins left="0.98425196850393704" right="0.98425196850393704" top="0.39370078740157483" bottom="0.39370078740157483" header="0.31496062992125984" footer="0.31496062992125984"/>
  <pageSetup paperSize="9" scale="86"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FF951-BCC7-4370-8F8B-F1C7034A3A93}">
  <dimension ref="A1:BK35"/>
  <sheetViews>
    <sheetView view="pageBreakPreview" zoomScaleNormal="100" zoomScaleSheetLayoutView="100" workbookViewId="0">
      <selection activeCell="A2" sqref="A2"/>
    </sheetView>
  </sheetViews>
  <sheetFormatPr defaultColWidth="3.109375" defaultRowHeight="18" customHeight="1" x14ac:dyDescent="0.2"/>
  <cols>
    <col min="1" max="26" width="3.109375" style="1"/>
    <col min="27" max="27" width="9.109375" style="17" customWidth="1"/>
    <col min="28" max="16384" width="3.109375" style="1"/>
  </cols>
  <sheetData>
    <row r="1" spans="1:63" ht="15.75" customHeight="1" x14ac:dyDescent="0.2">
      <c r="A1" s="1" t="s">
        <v>411</v>
      </c>
    </row>
    <row r="2" spans="1:63" ht="15.75" customHeight="1" x14ac:dyDescent="0.2">
      <c r="A2" s="236"/>
      <c r="B2" s="236"/>
      <c r="C2" s="236"/>
      <c r="D2" s="236"/>
      <c r="E2" s="236"/>
      <c r="F2" s="236"/>
      <c r="G2" s="236"/>
      <c r="H2" s="236"/>
      <c r="I2" s="236"/>
      <c r="J2" s="236"/>
      <c r="K2" s="236"/>
      <c r="L2" s="236"/>
      <c r="M2" s="236"/>
      <c r="N2" s="236"/>
      <c r="O2" s="237" t="s">
        <v>319</v>
      </c>
      <c r="P2" s="237"/>
      <c r="Q2" s="440">
        <f>IF(【様式第６号の２】事業報告書兼チェックシート!C14="","",【様式第６号の２】事業報告書兼チェックシート!C14)</f>
        <v>8</v>
      </c>
      <c r="R2" s="440"/>
      <c r="S2" s="238" t="s">
        <v>8</v>
      </c>
      <c r="T2" s="440" t="str">
        <f>IF(【様式第６号の２】事業報告書兼チェックシート!H14="","",【様式第６号の２】事業報告書兼チェックシート!H14)</f>
        <v/>
      </c>
      <c r="U2" s="440"/>
      <c r="V2" s="238" t="s">
        <v>314</v>
      </c>
      <c r="W2" s="440" t="str">
        <f>IF(【様式第６号の２】事業報告書兼チェックシート!K14="","",【様式第６号の２】事業報告書兼チェックシート!K14)</f>
        <v/>
      </c>
      <c r="X2" s="440"/>
      <c r="Y2" s="238" t="s">
        <v>7</v>
      </c>
      <c r="Z2" s="238"/>
      <c r="AA2" s="60" t="str">
        <f>IF(A2="令和　年　月　日","←申請日を入力してください。","")</f>
        <v/>
      </c>
      <c r="BK2" s="73" t="s">
        <v>141</v>
      </c>
    </row>
    <row r="3" spans="1:63" ht="15.75" customHeight="1" x14ac:dyDescent="0.2">
      <c r="A3" s="50"/>
      <c r="B3" s="50"/>
      <c r="C3" s="50"/>
      <c r="D3" s="50"/>
      <c r="E3" s="50"/>
      <c r="F3" s="50"/>
      <c r="G3" s="50"/>
      <c r="H3" s="50"/>
      <c r="I3" s="50"/>
      <c r="J3" s="50"/>
      <c r="K3" s="50"/>
      <c r="L3" s="50"/>
      <c r="M3" s="50"/>
      <c r="N3" s="50"/>
      <c r="O3" s="50"/>
      <c r="P3" s="50"/>
      <c r="Q3" s="50"/>
      <c r="R3" s="50"/>
      <c r="S3" s="50"/>
      <c r="T3" s="50"/>
      <c r="U3" s="50"/>
      <c r="V3" s="50"/>
      <c r="W3" s="50"/>
      <c r="X3" s="50"/>
      <c r="Y3" s="50"/>
      <c r="Z3" s="50"/>
      <c r="BK3" s="73" t="s">
        <v>149</v>
      </c>
    </row>
    <row r="4" spans="1:63" ht="15.75" customHeight="1" x14ac:dyDescent="0.2"/>
    <row r="5" spans="1:63" ht="15.75" customHeight="1" x14ac:dyDescent="0.2">
      <c r="B5" s="1" t="str">
        <f>IF(【様式第６号の２】事業報告書兼チェックシート!BG35="","鳥取県　　　　　所長　様",【様式第６号の２】事業報告書兼チェックシート!BG35&amp;"　様")</f>
        <v>鳥取県　　　　　所長　様</v>
      </c>
    </row>
    <row r="6" spans="1:63" ht="15.75" customHeight="1" x14ac:dyDescent="0.2"/>
    <row r="7" spans="1:63" ht="15.75" customHeight="1" x14ac:dyDescent="0.2"/>
    <row r="8" spans="1:63" ht="15.75" customHeight="1" x14ac:dyDescent="0.2">
      <c r="M8" s="1" t="s">
        <v>12</v>
      </c>
    </row>
    <row r="9" spans="1:63" ht="15.75" customHeight="1" x14ac:dyDescent="0.2">
      <c r="M9" s="1" t="s">
        <v>11</v>
      </c>
      <c r="O9" s="1" t="s">
        <v>10</v>
      </c>
      <c r="P9" s="336" t="str">
        <f>IF(【様式第６号の２】事業報告書兼チェックシート!O16="","",【様式第６号の２】事業報告書兼チェックシート!O16)</f>
        <v/>
      </c>
      <c r="Q9" s="336"/>
      <c r="R9" s="336"/>
      <c r="S9" s="336"/>
      <c r="T9" s="336"/>
      <c r="U9" s="336"/>
      <c r="V9" s="336"/>
      <c r="W9" s="336"/>
      <c r="X9" s="336"/>
    </row>
    <row r="10" spans="1:63" ht="35.25" customHeight="1" x14ac:dyDescent="0.2">
      <c r="O10" s="272" t="str">
        <f>IF(【様式第６号の２】事業報告書兼チェックシート!N17="","",【様式第６号の２】事業報告書兼チェックシート!N17)</f>
        <v/>
      </c>
      <c r="P10" s="272"/>
      <c r="Q10" s="272"/>
      <c r="R10" s="272"/>
      <c r="S10" s="272"/>
      <c r="T10" s="272"/>
      <c r="U10" s="272"/>
      <c r="V10" s="272"/>
      <c r="W10" s="272"/>
      <c r="X10" s="272"/>
    </row>
    <row r="11" spans="1:63" ht="16.5" customHeight="1" x14ac:dyDescent="0.2">
      <c r="M11" s="1" t="s">
        <v>6</v>
      </c>
      <c r="O11" s="272" t="str">
        <f>IF(【様式第６号の２】事業報告書兼チェックシート!N18="","",【様式第６号の２】事業報告書兼チェックシート!N18)</f>
        <v/>
      </c>
      <c r="P11" s="272"/>
      <c r="Q11" s="272"/>
      <c r="R11" s="272"/>
      <c r="S11" s="272"/>
      <c r="T11" s="272"/>
      <c r="U11" s="272"/>
      <c r="V11" s="272"/>
      <c r="W11" s="272"/>
      <c r="X11" s="272"/>
      <c r="AA11" s="17" t="s">
        <v>44</v>
      </c>
    </row>
    <row r="12" spans="1:63" ht="16.5" customHeight="1" x14ac:dyDescent="0.2">
      <c r="M12" s="1" t="s">
        <v>9</v>
      </c>
      <c r="O12" s="272" t="str">
        <f>IF(【様式第６号の２】事業報告書兼チェックシート!N19="","",【様式第６号の２】事業報告書兼チェックシート!N19)</f>
        <v/>
      </c>
      <c r="P12" s="272"/>
      <c r="Q12" s="272"/>
      <c r="R12" s="272"/>
      <c r="S12" s="272"/>
      <c r="T12" s="272"/>
      <c r="U12" s="272"/>
      <c r="V12" s="272"/>
      <c r="W12" s="272"/>
      <c r="X12" s="272"/>
    </row>
    <row r="13" spans="1:63" ht="16.5" customHeight="1" x14ac:dyDescent="0.2"/>
    <row r="14" spans="1:63" ht="16.5" customHeight="1" x14ac:dyDescent="0.2"/>
    <row r="15" spans="1:63" ht="16.5" customHeight="1" x14ac:dyDescent="0.2">
      <c r="A15" s="314" t="s">
        <v>401</v>
      </c>
      <c r="B15" s="314"/>
      <c r="C15" s="314"/>
      <c r="D15" s="314"/>
      <c r="E15" s="314"/>
      <c r="F15" s="314"/>
      <c r="G15" s="314"/>
      <c r="H15" s="314"/>
      <c r="I15" s="314"/>
      <c r="J15" s="314"/>
      <c r="K15" s="314"/>
      <c r="L15" s="314"/>
      <c r="M15" s="314"/>
      <c r="N15" s="314"/>
      <c r="O15" s="314"/>
      <c r="P15" s="314"/>
      <c r="Q15" s="314"/>
      <c r="R15" s="314"/>
      <c r="S15" s="314"/>
      <c r="T15" s="314"/>
      <c r="U15" s="314"/>
      <c r="V15" s="314"/>
      <c r="W15" s="314"/>
      <c r="X15" s="314"/>
      <c r="Y15" s="314"/>
      <c r="Z15" s="314"/>
      <c r="AA15" s="61"/>
      <c r="AB15" s="61"/>
      <c r="AC15" s="61"/>
      <c r="AD15" s="61"/>
      <c r="AE15" s="61"/>
      <c r="AF15" s="61"/>
      <c r="AG15" s="61"/>
    </row>
    <row r="16" spans="1:63" ht="16.5" customHeight="1" x14ac:dyDescent="0.2">
      <c r="AA16" s="61"/>
      <c r="AB16" s="61"/>
      <c r="AC16" s="431"/>
      <c r="AD16" s="432"/>
      <c r="AE16" s="432"/>
      <c r="AF16" s="432"/>
      <c r="AG16" s="433"/>
      <c r="AH16" s="62"/>
    </row>
    <row r="17" spans="1:52" ht="45" customHeight="1" x14ac:dyDescent="0.2">
      <c r="A17" s="434" t="s">
        <v>141</v>
      </c>
      <c r="B17" s="434"/>
      <c r="C17" s="434"/>
      <c r="D17" s="434"/>
      <c r="E17" s="434"/>
      <c r="F17" s="434"/>
      <c r="G17" s="434"/>
      <c r="H17" s="434"/>
      <c r="I17" s="434"/>
      <c r="J17" s="434"/>
      <c r="K17" s="434"/>
      <c r="L17" s="434"/>
      <c r="M17" s="434"/>
      <c r="N17" s="434"/>
      <c r="O17" s="434"/>
      <c r="P17" s="434"/>
      <c r="Q17" s="434"/>
      <c r="R17" s="434"/>
      <c r="S17" s="434"/>
      <c r="T17" s="434"/>
      <c r="U17" s="434"/>
      <c r="V17" s="434"/>
      <c r="W17" s="434"/>
      <c r="X17" s="434"/>
      <c r="Y17" s="434"/>
      <c r="Z17" s="434"/>
      <c r="AA17" s="60" t="str">
        <f>IF(OR(A17=BK2,A17=BK3),"←交付決定年月日及びその番号を入力してください（変更承認を受けている場合はその承認年月日及びその番号の追記も必要になります。）","")</f>
        <v>←交付決定年月日及びその番号を入力してください（変更承認を受けている場合はその承認年月日及びその番号の追記も必要になります。）</v>
      </c>
    </row>
    <row r="18" spans="1:52" ht="16.5" customHeight="1" x14ac:dyDescent="0.2">
      <c r="AA18" s="61" t="s">
        <v>167</v>
      </c>
    </row>
    <row r="19" spans="1:52" ht="16.5" customHeight="1" x14ac:dyDescent="0.2">
      <c r="A19" s="314" t="s">
        <v>13</v>
      </c>
      <c r="B19" s="314"/>
      <c r="C19" s="314"/>
      <c r="D19" s="314"/>
      <c r="E19" s="314"/>
      <c r="F19" s="314"/>
      <c r="G19" s="314"/>
      <c r="H19" s="314"/>
      <c r="I19" s="314"/>
      <c r="J19" s="314"/>
      <c r="K19" s="314"/>
      <c r="L19" s="314"/>
      <c r="M19" s="314"/>
      <c r="N19" s="314"/>
      <c r="O19" s="314"/>
      <c r="P19" s="314"/>
      <c r="Q19" s="314"/>
      <c r="R19" s="314"/>
      <c r="S19" s="314"/>
      <c r="T19" s="314"/>
      <c r="U19" s="314"/>
      <c r="V19" s="314"/>
      <c r="W19" s="314"/>
      <c r="X19" s="314"/>
      <c r="Y19" s="314"/>
      <c r="Z19" s="314"/>
      <c r="AA19" s="434" t="s">
        <v>149</v>
      </c>
      <c r="AB19" s="434"/>
      <c r="AC19" s="434"/>
      <c r="AD19" s="434"/>
      <c r="AE19" s="434"/>
      <c r="AF19" s="434"/>
      <c r="AG19" s="434"/>
      <c r="AH19" s="434"/>
      <c r="AI19" s="434"/>
      <c r="AJ19" s="434"/>
      <c r="AK19" s="434"/>
      <c r="AL19" s="434"/>
      <c r="AM19" s="434"/>
      <c r="AN19" s="434"/>
      <c r="AO19" s="434"/>
      <c r="AP19" s="434"/>
      <c r="AQ19" s="434"/>
      <c r="AR19" s="434"/>
      <c r="AS19" s="434"/>
      <c r="AT19" s="434"/>
      <c r="AU19" s="434"/>
      <c r="AV19" s="434"/>
      <c r="AW19" s="434"/>
      <c r="AX19" s="434"/>
      <c r="AY19" s="434"/>
      <c r="AZ19" s="434"/>
    </row>
    <row r="20" spans="1:52" ht="16.5" customHeight="1" x14ac:dyDescent="0.2"/>
    <row r="21" spans="1:52" ht="16.5" customHeight="1" x14ac:dyDescent="0.2">
      <c r="B21" s="279" t="s">
        <v>143</v>
      </c>
      <c r="C21" s="280"/>
      <c r="D21" s="280"/>
      <c r="E21" s="280"/>
      <c r="F21" s="280"/>
      <c r="G21" s="281"/>
      <c r="H21" s="279" t="s">
        <v>177</v>
      </c>
      <c r="I21" s="280"/>
      <c r="J21" s="280"/>
      <c r="K21" s="280"/>
      <c r="L21" s="280"/>
      <c r="M21" s="280"/>
      <c r="N21" s="280"/>
      <c r="O21" s="280"/>
      <c r="P21" s="280"/>
      <c r="Q21" s="280"/>
      <c r="R21" s="280"/>
      <c r="S21" s="280"/>
      <c r="T21" s="280"/>
      <c r="U21" s="280"/>
      <c r="V21" s="280"/>
      <c r="W21" s="280"/>
      <c r="X21" s="280"/>
      <c r="Y21" s="281"/>
    </row>
    <row r="22" spans="1:52" ht="16.5" customHeight="1" x14ac:dyDescent="0.2">
      <c r="B22" s="328" t="s">
        <v>144</v>
      </c>
      <c r="C22" s="329"/>
      <c r="D22" s="329"/>
      <c r="E22" s="329"/>
      <c r="F22" s="329"/>
      <c r="G22" s="276"/>
      <c r="H22" s="437" t="s">
        <v>15</v>
      </c>
      <c r="I22" s="438"/>
      <c r="J22" s="438"/>
      <c r="K22" s="438"/>
      <c r="L22" s="438"/>
      <c r="M22" s="438"/>
      <c r="N22" s="438"/>
      <c r="O22" s="438"/>
      <c r="P22" s="439"/>
      <c r="Q22" s="279" t="s">
        <v>142</v>
      </c>
      <c r="R22" s="280"/>
      <c r="S22" s="280"/>
      <c r="T22" s="280"/>
      <c r="U22" s="280"/>
      <c r="V22" s="280"/>
      <c r="W22" s="280"/>
      <c r="X22" s="280"/>
      <c r="Y22" s="281"/>
    </row>
    <row r="23" spans="1:52" ht="16.5" customHeight="1" x14ac:dyDescent="0.2">
      <c r="B23" s="331"/>
      <c r="C23" s="332"/>
      <c r="D23" s="332"/>
      <c r="E23" s="332"/>
      <c r="F23" s="332"/>
      <c r="G23" s="277"/>
      <c r="H23" s="435">
        <f>'要入力　交付決定状況入力シート'!C19</f>
        <v>0</v>
      </c>
      <c r="I23" s="436"/>
      <c r="J23" s="436"/>
      <c r="K23" s="436"/>
      <c r="L23" s="436"/>
      <c r="M23" s="436"/>
      <c r="N23" s="436"/>
      <c r="O23" s="436"/>
      <c r="P23" s="51" t="s">
        <v>16</v>
      </c>
      <c r="Q23" s="435">
        <f>'要入力　交付決定状況入力シート'!D19</f>
        <v>0</v>
      </c>
      <c r="R23" s="436"/>
      <c r="S23" s="436"/>
      <c r="T23" s="436"/>
      <c r="U23" s="436"/>
      <c r="V23" s="436"/>
      <c r="W23" s="436"/>
      <c r="X23" s="436"/>
      <c r="Y23" s="51" t="s">
        <v>16</v>
      </c>
      <c r="AA23" s="61" t="str">
        <f>IF(OR(H23="",Q23=""),"←金額は｢要入力　交付決定状況入力シート｣と連動、当該シートの青の欄に交付決定通知（変更した場合は変更承認通知）記載の金額を入力してください。","")</f>
        <v/>
      </c>
    </row>
    <row r="24" spans="1:52" ht="16.5" customHeight="1" x14ac:dyDescent="0.2">
      <c r="B24" s="279" t="s">
        <v>145</v>
      </c>
      <c r="C24" s="280"/>
      <c r="D24" s="280"/>
      <c r="E24" s="280"/>
      <c r="F24" s="280"/>
      <c r="G24" s="281"/>
      <c r="H24" s="435">
        <f>'要入力　交付決定状況入力シート'!G19</f>
        <v>0</v>
      </c>
      <c r="I24" s="436"/>
      <c r="J24" s="436"/>
      <c r="K24" s="436"/>
      <c r="L24" s="436"/>
      <c r="M24" s="436"/>
      <c r="N24" s="436"/>
      <c r="O24" s="436"/>
      <c r="P24" s="51" t="s">
        <v>16</v>
      </c>
      <c r="Q24" s="435">
        <f>'要入力　交付決定状況入力シート'!H19</f>
        <v>0</v>
      </c>
      <c r="R24" s="436"/>
      <c r="S24" s="436"/>
      <c r="T24" s="436"/>
      <c r="U24" s="436"/>
      <c r="V24" s="436"/>
      <c r="W24" s="436"/>
      <c r="X24" s="436"/>
      <c r="Y24" s="51" t="s">
        <v>16</v>
      </c>
      <c r="AA24" s="61" t="s">
        <v>45</v>
      </c>
    </row>
    <row r="25" spans="1:52" ht="16.5" customHeight="1" x14ac:dyDescent="0.2">
      <c r="B25" s="279" t="s">
        <v>146</v>
      </c>
      <c r="C25" s="280"/>
      <c r="D25" s="280"/>
      <c r="E25" s="280"/>
      <c r="F25" s="280"/>
      <c r="G25" s="281"/>
      <c r="H25" s="435">
        <f>IF(H23="","",H24-H23)</f>
        <v>0</v>
      </c>
      <c r="I25" s="436"/>
      <c r="J25" s="436"/>
      <c r="K25" s="436"/>
      <c r="L25" s="436"/>
      <c r="M25" s="436"/>
      <c r="N25" s="436"/>
      <c r="O25" s="436"/>
      <c r="P25" s="51" t="s">
        <v>16</v>
      </c>
      <c r="Q25" s="435">
        <f>IF(Q23="","",Q24-Q23)</f>
        <v>0</v>
      </c>
      <c r="R25" s="436"/>
      <c r="S25" s="436"/>
      <c r="T25" s="436"/>
      <c r="U25" s="436"/>
      <c r="V25" s="436"/>
      <c r="W25" s="436"/>
      <c r="X25" s="436"/>
      <c r="Y25" s="51" t="s">
        <v>16</v>
      </c>
      <c r="AA25" s="61"/>
    </row>
    <row r="26" spans="1:52" ht="16.5" customHeight="1" x14ac:dyDescent="0.2">
      <c r="B26" s="328" t="s">
        <v>17</v>
      </c>
      <c r="C26" s="329"/>
      <c r="D26" s="329"/>
      <c r="E26" s="329"/>
      <c r="F26" s="329"/>
      <c r="G26" s="276"/>
      <c r="H26" s="55" t="s">
        <v>412</v>
      </c>
      <c r="I26" s="53"/>
      <c r="J26" s="31"/>
      <c r="K26" s="31"/>
      <c r="L26" s="31"/>
      <c r="M26" s="31"/>
      <c r="N26" s="31"/>
      <c r="O26" s="31"/>
      <c r="P26" s="31"/>
      <c r="Q26" s="31"/>
      <c r="R26" s="31"/>
      <c r="S26" s="31"/>
      <c r="T26" s="31"/>
      <c r="U26" s="31"/>
      <c r="V26" s="31"/>
      <c r="W26" s="31"/>
      <c r="X26" s="31"/>
      <c r="Y26" s="7"/>
      <c r="AA26" s="61"/>
    </row>
    <row r="27" spans="1:52" ht="16.5" customHeight="1" x14ac:dyDescent="0.2">
      <c r="B27" s="22"/>
      <c r="G27" s="54"/>
      <c r="H27" s="55" t="str">
        <f>IF(【様式第６号の２】事業報告書兼チェックシート!C209="","","・"&amp;【様式第６号の２】事業報告書兼チェックシート!C209)</f>
        <v/>
      </c>
      <c r="I27" s="13"/>
      <c r="J27" s="13"/>
      <c r="K27" s="13"/>
      <c r="L27" s="13"/>
      <c r="M27" s="13"/>
      <c r="N27" s="13"/>
      <c r="O27" s="13"/>
      <c r="P27" s="13"/>
      <c r="Q27" s="13"/>
      <c r="R27" s="13"/>
      <c r="S27" s="13"/>
      <c r="T27" s="13"/>
      <c r="U27" s="13"/>
      <c r="V27" s="13"/>
      <c r="W27" s="13"/>
      <c r="X27" s="13"/>
      <c r="Y27" s="56"/>
      <c r="AA27" s="61" t="s">
        <v>46</v>
      </c>
    </row>
    <row r="28" spans="1:52" ht="16.5" customHeight="1" x14ac:dyDescent="0.2">
      <c r="B28" s="22"/>
      <c r="G28" s="54"/>
      <c r="H28" s="426" t="str">
        <f>IF(【様式第６号の２】事業報告書兼チェックシート!C210="","","・"&amp;【様式第６号の２】事業報告書兼チェックシート!C210)</f>
        <v/>
      </c>
      <c r="I28" s="427"/>
      <c r="J28" s="427"/>
      <c r="K28" s="427"/>
      <c r="L28" s="427"/>
      <c r="M28" s="427"/>
      <c r="N28" s="427"/>
      <c r="O28" s="427"/>
      <c r="P28" s="427"/>
      <c r="Q28" s="427"/>
      <c r="R28" s="427"/>
      <c r="S28" s="427"/>
      <c r="T28" s="427"/>
      <c r="U28" s="427"/>
      <c r="V28" s="427"/>
      <c r="W28" s="427"/>
      <c r="X28" s="427"/>
      <c r="Y28" s="428"/>
    </row>
    <row r="29" spans="1:52" ht="16.5" customHeight="1" x14ac:dyDescent="0.2">
      <c r="B29" s="22"/>
      <c r="G29" s="54"/>
      <c r="H29" s="268" t="str">
        <f>IF(【様式第６号の２】事業報告書兼チェックシート!T180=0,IF(【様式第６号の２】事業報告書兼チェックシート!C193="","","・"&amp;【様式第６号の２】事業報告書兼チェックシート!C193),"")</f>
        <v/>
      </c>
      <c r="I29" s="269"/>
      <c r="J29" s="269"/>
      <c r="K29" s="269"/>
      <c r="L29" s="269"/>
      <c r="M29" s="269"/>
      <c r="N29" s="269"/>
      <c r="O29" s="269"/>
      <c r="P29" s="269"/>
      <c r="Q29" s="269"/>
      <c r="R29" s="269"/>
      <c r="S29" s="269"/>
      <c r="T29" s="269"/>
      <c r="U29" s="269"/>
      <c r="V29" s="269"/>
      <c r="W29" s="269"/>
      <c r="X29" s="269"/>
      <c r="Y29" s="270"/>
    </row>
    <row r="30" spans="1:52" ht="16.5" customHeight="1" x14ac:dyDescent="0.2">
      <c r="B30" s="22"/>
      <c r="G30" s="54"/>
      <c r="H30" s="268" t="str">
        <f>IF(【様式第６号の２】事業報告書兼チェックシート!T180=0,IF(【様式第６号の２】事業報告書兼チェックシート!C194="","","・"&amp;【様式第６号の２】事業報告書兼チェックシート!C194),"")</f>
        <v/>
      </c>
      <c r="I30" s="269"/>
      <c r="J30" s="269"/>
      <c r="K30" s="269"/>
      <c r="L30" s="269"/>
      <c r="M30" s="269"/>
      <c r="N30" s="269"/>
      <c r="O30" s="269"/>
      <c r="P30" s="269"/>
      <c r="Q30" s="269"/>
      <c r="R30" s="269"/>
      <c r="S30" s="269"/>
      <c r="T30" s="269"/>
      <c r="U30" s="269"/>
      <c r="V30" s="269"/>
      <c r="W30" s="269"/>
      <c r="X30" s="269"/>
      <c r="Y30" s="270"/>
    </row>
    <row r="31" spans="1:52" ht="16.5" customHeight="1" x14ac:dyDescent="0.2">
      <c r="B31" s="22"/>
      <c r="G31" s="54"/>
      <c r="H31" s="426" t="str">
        <f>IF(【様式第６号の２】事業報告書兼チェックシート!T180=0,IF(【様式第６号の２】事業報告書兼チェックシート!C196="","","・"&amp;【様式第６号の２】事業報告書兼チェックシート!C196),"")</f>
        <v>・完成写真及び口座振替依頼書</v>
      </c>
      <c r="I31" s="427"/>
      <c r="J31" s="427"/>
      <c r="K31" s="427"/>
      <c r="L31" s="427"/>
      <c r="M31" s="427"/>
      <c r="N31" s="427"/>
      <c r="O31" s="427"/>
      <c r="P31" s="427"/>
      <c r="Q31" s="427"/>
      <c r="R31" s="427"/>
      <c r="S31" s="427"/>
      <c r="T31" s="427"/>
      <c r="U31" s="427"/>
      <c r="V31" s="427"/>
      <c r="W31" s="427"/>
      <c r="X31" s="427"/>
      <c r="Y31" s="428"/>
    </row>
    <row r="32" spans="1:52" ht="16.5" customHeight="1" x14ac:dyDescent="0.2">
      <c r="B32" s="22"/>
      <c r="G32" s="54"/>
      <c r="H32" s="426" t="s">
        <v>419</v>
      </c>
      <c r="I32" s="427"/>
      <c r="J32" s="427"/>
      <c r="K32" s="427"/>
      <c r="L32" s="427"/>
      <c r="M32" s="427"/>
      <c r="N32" s="427"/>
      <c r="O32" s="427"/>
      <c r="P32" s="427"/>
      <c r="Q32" s="427"/>
      <c r="R32" s="427"/>
      <c r="S32" s="427"/>
      <c r="T32" s="427"/>
      <c r="U32" s="427"/>
      <c r="V32" s="427"/>
      <c r="W32" s="427"/>
      <c r="X32" s="427"/>
      <c r="Y32" s="428"/>
    </row>
    <row r="33" spans="2:25" ht="16.5" customHeight="1" x14ac:dyDescent="0.2">
      <c r="B33" s="22"/>
      <c r="G33" s="54"/>
      <c r="H33" s="426" t="str">
        <f>IF(【様式第６号の２】事業報告書兼チェックシート!DC214="","","・"&amp;【様式第６号の２】事業報告書兼チェックシート!D214)</f>
        <v/>
      </c>
      <c r="I33" s="427"/>
      <c r="J33" s="427"/>
      <c r="K33" s="427"/>
      <c r="L33" s="427"/>
      <c r="M33" s="427"/>
      <c r="N33" s="427"/>
      <c r="O33" s="427"/>
      <c r="P33" s="427"/>
      <c r="Q33" s="427"/>
      <c r="R33" s="427"/>
      <c r="S33" s="427"/>
      <c r="T33" s="427"/>
      <c r="U33" s="427"/>
      <c r="V33" s="427"/>
      <c r="W33" s="427"/>
      <c r="X33" s="427"/>
      <c r="Y33" s="428"/>
    </row>
    <row r="34" spans="2:25" ht="16.5" customHeight="1" x14ac:dyDescent="0.2">
      <c r="B34" s="22"/>
      <c r="G34" s="54"/>
      <c r="H34" s="426" t="str">
        <f>IF(【様式第６号の２】事業報告書兼チェックシート!D215="","","・"&amp;【様式第６号の２】事業報告書兼チェックシート!D215)</f>
        <v/>
      </c>
      <c r="I34" s="427"/>
      <c r="J34" s="427"/>
      <c r="K34" s="427"/>
      <c r="L34" s="427"/>
      <c r="M34" s="427"/>
      <c r="N34" s="427"/>
      <c r="O34" s="427"/>
      <c r="P34" s="427"/>
      <c r="Q34" s="427"/>
      <c r="R34" s="427"/>
      <c r="S34" s="427"/>
      <c r="T34" s="427"/>
      <c r="U34" s="427"/>
      <c r="V34" s="427"/>
      <c r="W34" s="427"/>
      <c r="X34" s="427"/>
      <c r="Y34" s="428"/>
    </row>
    <row r="35" spans="2:25" ht="11.25" customHeight="1" x14ac:dyDescent="0.2">
      <c r="B35" s="8"/>
      <c r="C35" s="16"/>
      <c r="D35" s="16"/>
      <c r="E35" s="16"/>
      <c r="F35" s="16"/>
      <c r="G35" s="9"/>
      <c r="H35" s="57"/>
      <c r="I35" s="58"/>
      <c r="J35" s="16"/>
      <c r="K35" s="16"/>
      <c r="L35" s="16"/>
      <c r="M35" s="16"/>
      <c r="N35" s="16"/>
      <c r="O35" s="16"/>
      <c r="P35" s="16"/>
      <c r="Q35" s="16"/>
      <c r="R35" s="16"/>
      <c r="S35" s="16"/>
      <c r="T35" s="16"/>
      <c r="U35" s="16"/>
      <c r="V35" s="16"/>
      <c r="W35" s="16"/>
      <c r="X35" s="16"/>
      <c r="Y35" s="9"/>
    </row>
  </sheetData>
  <sheetProtection algorithmName="SHA-512" hashValue="o9HThBW7dNJNYhatV/jApi//QGLtSAVpfS8gZTKsrMDzfbO3muuYGrmefuTUzJhe6RpN5HyVfxGhww2z4LdpNg==" saltValue="QEFSnku2nkOMcIfRiNgTOQ==" spinCount="100000" sheet="1" selectLockedCells="1"/>
  <mergeCells count="31">
    <mergeCell ref="H34:Y34"/>
    <mergeCell ref="B24:G24"/>
    <mergeCell ref="H24:O24"/>
    <mergeCell ref="Q24:X24"/>
    <mergeCell ref="B25:G25"/>
    <mergeCell ref="H25:O25"/>
    <mergeCell ref="Q25:X25"/>
    <mergeCell ref="B26:G26"/>
    <mergeCell ref="H28:Y28"/>
    <mergeCell ref="H31:Y31"/>
    <mergeCell ref="H32:Y32"/>
    <mergeCell ref="H33:Y33"/>
    <mergeCell ref="B21:G21"/>
    <mergeCell ref="H21:Y21"/>
    <mergeCell ref="B22:G23"/>
    <mergeCell ref="H22:P22"/>
    <mergeCell ref="Q22:Y22"/>
    <mergeCell ref="H23:O23"/>
    <mergeCell ref="Q23:X23"/>
    <mergeCell ref="O12:X12"/>
    <mergeCell ref="A15:Z15"/>
    <mergeCell ref="AC16:AG16"/>
    <mergeCell ref="A17:Z17"/>
    <mergeCell ref="A19:Z19"/>
    <mergeCell ref="AA19:AZ19"/>
    <mergeCell ref="O11:X11"/>
    <mergeCell ref="Q2:R2"/>
    <mergeCell ref="T2:U2"/>
    <mergeCell ref="W2:X2"/>
    <mergeCell ref="P9:X9"/>
    <mergeCell ref="O10:X10"/>
  </mergeCells>
  <phoneticPr fontId="1"/>
  <conditionalFormatting sqref="A2:O2 S2 V2 Y2:Z2">
    <cfRule type="cellIs" dxfId="5" priority="1" operator="equal">
      <formula>"令和　年　月　日"</formula>
    </cfRule>
  </conditionalFormatting>
  <conditionalFormatting sqref="A17:Z17">
    <cfRule type="cellIs" dxfId="4" priority="2" operator="equal">
      <formula>$BK$3</formula>
    </cfRule>
    <cfRule type="cellIs" dxfId="3" priority="3" operator="equal">
      <formula>$BK$2</formula>
    </cfRule>
  </conditionalFormatting>
  <dataValidations count="1">
    <dataValidation type="list" allowBlank="1" showInputMessage="1" showErrorMessage="1" sqref="AC16:AG16" xr:uid="{C5117FB5-E0F6-43BC-8ADB-25A88CA0AAB4}">
      <formula1>"はい,いいえ"</formula1>
    </dataValidation>
  </dataValidations>
  <pageMargins left="0.98425196850393704" right="0.98425196850393704" top="0.39370078740157483" bottom="0.39370078740157483" header="0.31496062992125984" footer="0.31496062992125984"/>
  <pageSetup paperSize="9" scale="86"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4E9A3-AEBE-48B5-9FAA-8018A7B19805}">
  <sheetPr>
    <tabColor theme="0" tint="-0.499984740745262"/>
  </sheetPr>
  <dimension ref="B1:AGP22"/>
  <sheetViews>
    <sheetView topLeftCell="CZ1" zoomScale="80" zoomScaleNormal="80" workbookViewId="0">
      <selection activeCell="DR5" sqref="DR5"/>
    </sheetView>
  </sheetViews>
  <sheetFormatPr defaultColWidth="9" defaultRowHeight="13.2" outlineLevelRow="1" outlineLevelCol="1" x14ac:dyDescent="0.2"/>
  <cols>
    <col min="1" max="1" width="9" style="81"/>
    <col min="2" max="2" width="6.6640625" style="79" hidden="1" customWidth="1"/>
    <col min="3" max="3" width="6.6640625" hidden="1" customWidth="1"/>
    <col min="4" max="5" width="7.6640625" style="80" hidden="1" customWidth="1"/>
    <col min="6" max="6" width="9.6640625" style="81" hidden="1" customWidth="1"/>
    <col min="7" max="7" width="8.88671875" style="81" hidden="1" customWidth="1"/>
    <col min="8" max="8" width="11.6640625" style="82" hidden="1" customWidth="1"/>
    <col min="9" max="9" width="26.44140625" style="81" hidden="1" customWidth="1"/>
    <col min="10" max="10" width="10.6640625" style="80" hidden="1" customWidth="1"/>
    <col min="11" max="11" width="50" style="81" hidden="1" customWidth="1"/>
    <col min="12" max="12" width="16.6640625" style="80" hidden="1" customWidth="1"/>
    <col min="13" max="13" width="10.6640625" style="80" hidden="1" customWidth="1"/>
    <col min="14" max="14" width="57" style="81" hidden="1" customWidth="1"/>
    <col min="15" max="31" width="6.6640625" style="84" hidden="1" customWidth="1"/>
    <col min="32" max="33" width="6.6640625" style="84" hidden="1" customWidth="1" outlineLevel="1"/>
    <col min="34" max="35" width="6.6640625" style="84" hidden="1" customWidth="1"/>
    <col min="36" max="37" width="6.6640625" style="84" hidden="1" customWidth="1" outlineLevel="1"/>
    <col min="38" max="51" width="6.6640625" style="84" hidden="1" customWidth="1"/>
    <col min="52" max="52" width="9" style="84" hidden="1" customWidth="1"/>
    <col min="53" max="56" width="6.6640625" style="84" hidden="1" customWidth="1"/>
    <col min="57" max="58" width="6.6640625" style="84" hidden="1" customWidth="1" outlineLevel="1"/>
    <col min="59" max="60" width="6.6640625" style="84" hidden="1" customWidth="1"/>
    <col min="61" max="63" width="6.6640625" style="84" hidden="1" customWidth="1" outlineLevel="1"/>
    <col min="64" max="65" width="6.6640625" style="84" hidden="1" customWidth="1"/>
    <col min="66" max="68" width="6.6640625" style="84" hidden="1" customWidth="1" outlineLevel="1"/>
    <col min="69" max="71" width="6.6640625" style="84" hidden="1" customWidth="1"/>
    <col min="72" max="72" width="10.6640625" style="82" hidden="1" customWidth="1"/>
    <col min="73" max="73" width="3.33203125" style="82" hidden="1" customWidth="1"/>
    <col min="74" max="74" width="4.33203125" style="82" hidden="1" customWidth="1"/>
    <col min="75" max="75" width="3.33203125" style="82" hidden="1" customWidth="1"/>
    <col min="76" max="76" width="4.88671875" style="82" hidden="1" customWidth="1"/>
    <col min="77" max="77" width="3.33203125" style="82" hidden="1" customWidth="1"/>
    <col min="78" max="78" width="10.6640625" style="82" hidden="1" customWidth="1"/>
    <col min="79" max="79" width="3.33203125" style="82" hidden="1" customWidth="1"/>
    <col min="80" max="80" width="4.33203125" style="82" hidden="1" customWidth="1"/>
    <col min="81" max="81" width="3.33203125" style="82" hidden="1" customWidth="1"/>
    <col min="82" max="82" width="4.88671875" style="82" hidden="1" customWidth="1"/>
    <col min="83" max="83" width="3.33203125" style="82" hidden="1" customWidth="1"/>
    <col min="84" max="84" width="10.6640625" style="82" hidden="1" customWidth="1"/>
    <col min="85" max="85" width="9" style="85" hidden="1" customWidth="1"/>
    <col min="86" max="86" width="29.33203125" style="81" hidden="1" customWidth="1"/>
    <col min="87" max="87" width="40.6640625" style="81" hidden="1" customWidth="1"/>
    <col min="88" max="88" width="10.88671875" style="80" hidden="1" customWidth="1"/>
    <col min="89" max="90" width="9" style="81" hidden="1" customWidth="1"/>
    <col min="91" max="91" width="9" style="80" hidden="1" customWidth="1"/>
    <col min="92" max="92" width="9" style="82" hidden="1" customWidth="1"/>
    <col min="93" max="94" width="9" style="81" hidden="1" customWidth="1"/>
    <col min="95" max="96" width="9" style="82" hidden="1" customWidth="1"/>
    <col min="97" max="97" width="11" style="81" hidden="1" customWidth="1"/>
    <col min="98" max="98" width="3.33203125" style="81" hidden="1" customWidth="1"/>
    <col min="99" max="99" width="3.88671875" style="81" hidden="1" customWidth="1"/>
    <col min="100" max="100" width="4.44140625" style="81" hidden="1" customWidth="1"/>
    <col min="101" max="101" width="3.88671875" style="81" hidden="1" customWidth="1"/>
    <col min="102" max="102" width="3.44140625" style="81" hidden="1" customWidth="1"/>
    <col min="103" max="103" width="4.44140625" style="81" hidden="1" customWidth="1"/>
    <col min="104" max="104" width="9" style="81"/>
    <col min="105" max="105" width="8.88671875" style="81" bestFit="1" customWidth="1"/>
    <col min="106" max="107" width="6.6640625" style="84" customWidth="1"/>
    <col min="108" max="108" width="10.109375" style="84" customWidth="1"/>
    <col min="109" max="112" width="6.6640625" style="84" customWidth="1"/>
    <col min="113" max="113" width="10.109375" style="84" customWidth="1"/>
    <col min="114" max="120" width="6.6640625" style="84" customWidth="1"/>
    <col min="121" max="121" width="6.88671875" style="84" bestFit="1" customWidth="1"/>
    <col min="122" max="122" width="12.109375" style="84" customWidth="1"/>
    <col min="123" max="123" width="9.6640625" style="84" customWidth="1"/>
    <col min="124" max="129" width="6.6640625" style="84" customWidth="1"/>
    <col min="130" max="130" width="9.6640625" style="84" customWidth="1"/>
    <col min="131" max="134" width="6.6640625" style="84" customWidth="1"/>
    <col min="135" max="136" width="6.6640625" style="84" customWidth="1" outlineLevel="1"/>
    <col min="137" max="139" width="6.6640625" style="84" customWidth="1"/>
    <col min="140" max="141" width="6.6640625" style="84" customWidth="1" outlineLevel="1"/>
    <col min="142" max="157" width="6.6640625" style="84" customWidth="1"/>
    <col min="158" max="159" width="8.6640625" style="84" customWidth="1"/>
    <col min="160" max="160" width="6.6640625" style="84" customWidth="1"/>
    <col min="161" max="161" width="8.88671875" style="84" bestFit="1" customWidth="1"/>
    <col min="162" max="162" width="9" style="84"/>
    <col min="163" max="163" width="6.6640625" style="84" customWidth="1"/>
    <col min="164" max="164" width="10.109375" style="84" customWidth="1"/>
    <col min="165" max="165" width="6.6640625" style="84" customWidth="1"/>
    <col min="166" max="166" width="10" style="84" customWidth="1"/>
    <col min="167" max="169" width="6.6640625" style="84" customWidth="1"/>
    <col min="170" max="171" width="6.6640625" style="84" customWidth="1" outlineLevel="1"/>
    <col min="172" max="174" width="6.6640625" style="84" customWidth="1"/>
    <col min="175" max="177" width="6.6640625" style="84" hidden="1" customWidth="1" outlineLevel="1"/>
    <col min="178" max="178" width="6.6640625" style="84" customWidth="1" collapsed="1"/>
    <col min="179" max="180" width="6.6640625" style="84" customWidth="1"/>
    <col min="181" max="183" width="6.6640625" style="84" customWidth="1" outlineLevel="1"/>
    <col min="184" max="186" width="6.6640625" style="84" customWidth="1"/>
    <col min="187" max="187" width="10.88671875" style="84" customWidth="1"/>
    <col min="188" max="189" width="6.6640625" style="84" customWidth="1"/>
    <col min="190" max="190" width="6.6640625" style="81" customWidth="1"/>
    <col min="191" max="191" width="9.88671875" style="82" customWidth="1"/>
    <col min="192" max="192" width="9.44140625" style="82" customWidth="1"/>
    <col min="193" max="193" width="9.44140625" style="82" bestFit="1" customWidth="1"/>
    <col min="194" max="196" width="9" style="85"/>
    <col min="197" max="16384" width="9" style="81"/>
  </cols>
  <sheetData>
    <row r="1" spans="2:874" x14ac:dyDescent="0.2">
      <c r="C1" t="s">
        <v>331</v>
      </c>
      <c r="I1" s="83" t="s">
        <v>178</v>
      </c>
    </row>
    <row r="2" spans="2:874" x14ac:dyDescent="0.2">
      <c r="H2" s="86" t="s">
        <v>179</v>
      </c>
      <c r="I2" s="87"/>
      <c r="J2" s="88"/>
      <c r="K2" s="87"/>
      <c r="L2" s="88"/>
      <c r="M2" s="88"/>
      <c r="N2" s="87"/>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6"/>
      <c r="BU2" s="86"/>
      <c r="BV2" s="86"/>
      <c r="BW2" s="86"/>
      <c r="BX2" s="86"/>
      <c r="BY2" s="86"/>
      <c r="BZ2" s="86"/>
      <c r="CA2" s="86"/>
      <c r="CB2" s="86"/>
      <c r="CC2" s="86"/>
      <c r="CD2" s="86"/>
      <c r="CE2" s="86"/>
      <c r="CF2" s="86"/>
      <c r="CG2" s="90"/>
      <c r="CH2" s="87"/>
      <c r="CI2" s="87"/>
      <c r="CJ2" s="88"/>
      <c r="CK2" s="87"/>
      <c r="CL2" s="87"/>
      <c r="CM2" s="88"/>
      <c r="CN2" s="87"/>
      <c r="CO2" s="87"/>
      <c r="CP2" s="87"/>
      <c r="CQ2" s="87"/>
      <c r="CR2" s="87"/>
      <c r="CS2" s="87"/>
      <c r="CT2" s="87"/>
      <c r="CU2" s="87"/>
      <c r="CV2" s="87"/>
      <c r="CW2" s="87"/>
      <c r="CX2" s="87"/>
      <c r="CY2" s="87"/>
      <c r="DA2" s="91" t="s">
        <v>180</v>
      </c>
      <c r="DB2" s="91"/>
      <c r="DC2" s="91"/>
      <c r="DD2" s="91"/>
      <c r="DE2" s="91"/>
      <c r="DF2" s="91"/>
      <c r="DG2" s="91"/>
      <c r="DH2" s="91"/>
      <c r="DI2" s="91"/>
      <c r="DJ2" s="91"/>
      <c r="DK2" s="91"/>
      <c r="DL2" s="91"/>
      <c r="DM2" s="91"/>
      <c r="DN2" s="91"/>
      <c r="DO2" s="91"/>
      <c r="DP2" s="91"/>
      <c r="DQ2" s="91"/>
      <c r="DR2" s="91"/>
      <c r="DS2" s="91"/>
      <c r="DT2" s="91"/>
      <c r="DU2" s="91"/>
      <c r="DV2" s="91"/>
      <c r="DW2" s="91"/>
      <c r="DX2" s="91"/>
      <c r="DY2" s="91"/>
      <c r="DZ2" s="91"/>
      <c r="EA2" s="91"/>
      <c r="EB2" s="91"/>
      <c r="EC2" s="91"/>
      <c r="ED2" s="91"/>
      <c r="EE2" s="91"/>
      <c r="EF2" s="91"/>
      <c r="EG2" s="91"/>
      <c r="EH2" s="91"/>
      <c r="EI2" s="91"/>
      <c r="EJ2" s="91"/>
      <c r="EK2" s="91"/>
      <c r="EL2" s="91"/>
      <c r="EM2" s="91"/>
      <c r="EN2" s="91"/>
      <c r="EO2" s="91"/>
      <c r="EP2" s="91"/>
      <c r="EQ2" s="91"/>
      <c r="ER2" s="91"/>
      <c r="ES2" s="91"/>
      <c r="ET2" s="91"/>
      <c r="EU2" s="91"/>
      <c r="EV2" s="91"/>
      <c r="EW2" s="91"/>
      <c r="EX2" s="91"/>
      <c r="EY2" s="91"/>
      <c r="EZ2" s="91"/>
      <c r="FA2" s="91"/>
      <c r="FB2" s="91"/>
      <c r="FC2" s="91"/>
      <c r="FD2" s="91"/>
      <c r="FE2" s="91"/>
      <c r="FF2" s="91"/>
      <c r="FG2" s="91"/>
      <c r="FH2" s="91"/>
      <c r="FI2" s="91"/>
      <c r="FJ2" s="91"/>
      <c r="FK2" s="91"/>
      <c r="FL2" s="91"/>
      <c r="FM2" s="91"/>
      <c r="FN2" s="91"/>
      <c r="FO2" s="91"/>
      <c r="FP2" s="91"/>
      <c r="FQ2" s="91"/>
      <c r="FR2" s="91"/>
      <c r="FS2" s="91"/>
      <c r="FT2" s="91"/>
      <c r="FU2" s="91"/>
      <c r="FV2" s="91"/>
      <c r="FW2" s="91"/>
      <c r="FX2" s="91"/>
      <c r="FY2" s="91"/>
      <c r="FZ2" s="91"/>
      <c r="GA2" s="91"/>
      <c r="GB2" s="91"/>
      <c r="GC2" s="91"/>
      <c r="GD2" s="91"/>
      <c r="GE2" s="91"/>
      <c r="GF2" s="91"/>
      <c r="GG2" s="91"/>
      <c r="GH2" s="91"/>
      <c r="GI2" s="91"/>
      <c r="GJ2" s="91"/>
      <c r="GK2" s="91"/>
      <c r="GL2" s="91"/>
      <c r="GM2" s="91"/>
      <c r="GN2" s="91"/>
    </row>
    <row r="3" spans="2:874" s="117" customFormat="1" ht="54" x14ac:dyDescent="0.2">
      <c r="B3" s="92" t="s">
        <v>181</v>
      </c>
      <c r="C3" s="93" t="s">
        <v>182</v>
      </c>
      <c r="D3" s="94" t="s">
        <v>183</v>
      </c>
      <c r="E3" s="94"/>
      <c r="F3" s="95" t="s">
        <v>184</v>
      </c>
      <c r="G3" s="96" t="s">
        <v>185</v>
      </c>
      <c r="H3" s="98" t="s">
        <v>187</v>
      </c>
      <c r="I3" s="99" t="s">
        <v>188</v>
      </c>
      <c r="J3" s="100"/>
      <c r="K3" s="101"/>
      <c r="L3" s="102"/>
      <c r="M3" s="103" t="s">
        <v>189</v>
      </c>
      <c r="N3" s="104"/>
      <c r="O3" s="105" t="s">
        <v>190</v>
      </c>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447" t="s">
        <v>191</v>
      </c>
      <c r="AZ3" s="107" t="s">
        <v>192</v>
      </c>
      <c r="BA3" s="107"/>
      <c r="BB3" s="107"/>
      <c r="BC3" s="107"/>
      <c r="BD3" s="107"/>
      <c r="BE3" s="107"/>
      <c r="BF3" s="107"/>
      <c r="BG3" s="107"/>
      <c r="BH3" s="107"/>
      <c r="BI3" s="107"/>
      <c r="BJ3" s="107"/>
      <c r="BK3" s="107"/>
      <c r="BL3" s="107"/>
      <c r="BM3" s="107"/>
      <c r="BN3" s="107"/>
      <c r="BO3" s="107"/>
      <c r="BP3" s="107"/>
      <c r="BQ3" s="107"/>
      <c r="BR3" s="107"/>
      <c r="BS3" s="107"/>
      <c r="BT3" s="108" t="s">
        <v>193</v>
      </c>
      <c r="BU3" s="109"/>
      <c r="BV3" s="109"/>
      <c r="BW3" s="109"/>
      <c r="BX3" s="109"/>
      <c r="BY3" s="109"/>
      <c r="BZ3" s="109"/>
      <c r="CA3" s="109"/>
      <c r="CB3" s="109"/>
      <c r="CC3" s="109"/>
      <c r="CD3" s="109"/>
      <c r="CE3" s="109"/>
      <c r="CF3" s="110" t="s">
        <v>194</v>
      </c>
      <c r="CG3" s="111"/>
      <c r="CH3" s="112" t="s">
        <v>195</v>
      </c>
      <c r="CI3" s="113"/>
      <c r="CJ3" s="114" t="s">
        <v>196</v>
      </c>
      <c r="CK3" s="95" t="s">
        <v>197</v>
      </c>
      <c r="CL3" s="95" t="s">
        <v>198</v>
      </c>
      <c r="CM3" s="94" t="s">
        <v>199</v>
      </c>
      <c r="CN3" s="108" t="s">
        <v>200</v>
      </c>
      <c r="CO3" s="113"/>
      <c r="CP3" s="115" t="s">
        <v>201</v>
      </c>
      <c r="CQ3" s="109"/>
      <c r="CR3" s="109"/>
      <c r="CS3" s="116"/>
      <c r="CT3" s="113"/>
      <c r="CU3" s="115" t="s">
        <v>202</v>
      </c>
      <c r="CV3" s="113"/>
      <c r="CW3" s="449" t="s">
        <v>203</v>
      </c>
      <c r="CX3" s="450"/>
      <c r="CY3" s="451"/>
      <c r="DA3" s="97" t="s">
        <v>186</v>
      </c>
      <c r="DB3" s="105" t="s">
        <v>204</v>
      </c>
      <c r="DC3" s="106"/>
      <c r="DD3" s="106"/>
      <c r="DE3" s="106"/>
      <c r="DF3" s="106"/>
      <c r="DG3" s="106"/>
      <c r="DH3" s="106"/>
      <c r="DI3" s="106"/>
      <c r="DJ3" s="106"/>
      <c r="DK3" s="106"/>
      <c r="DL3" s="106"/>
      <c r="DM3" s="106"/>
      <c r="DN3" s="106"/>
      <c r="DO3" s="106"/>
      <c r="DP3" s="106"/>
      <c r="DQ3" s="106"/>
      <c r="DR3" s="106"/>
      <c r="DS3" s="106"/>
      <c r="DT3" s="106"/>
      <c r="DU3" s="106"/>
      <c r="DV3" s="106"/>
      <c r="DW3" s="106"/>
      <c r="DX3" s="106"/>
      <c r="DY3" s="106"/>
      <c r="DZ3" s="106"/>
      <c r="EA3" s="106"/>
      <c r="EB3" s="106"/>
      <c r="EC3" s="106"/>
      <c r="ED3" s="106"/>
      <c r="EE3" s="106"/>
      <c r="EF3" s="106"/>
      <c r="EG3" s="106"/>
      <c r="EH3" s="106"/>
      <c r="EI3" s="106"/>
      <c r="EJ3" s="106"/>
      <c r="EK3" s="106"/>
      <c r="EL3" s="106"/>
      <c r="EM3" s="106"/>
      <c r="EN3" s="106"/>
      <c r="EO3" s="106"/>
      <c r="EP3" s="106"/>
      <c r="EQ3" s="106"/>
      <c r="ER3" s="106"/>
      <c r="ES3" s="106"/>
      <c r="ET3" s="106"/>
      <c r="EU3" s="106"/>
      <c r="EV3" s="106"/>
      <c r="EW3" s="106"/>
      <c r="EX3" s="106"/>
      <c r="EY3" s="106"/>
      <c r="EZ3" s="106"/>
      <c r="FA3" s="106"/>
      <c r="FB3" s="106"/>
      <c r="FC3" s="106"/>
      <c r="FD3" s="106"/>
      <c r="FE3" s="118"/>
      <c r="FF3" s="119" t="s">
        <v>205</v>
      </c>
      <c r="FG3" s="120"/>
      <c r="FH3" s="120"/>
      <c r="FI3" s="120"/>
      <c r="FJ3" s="120"/>
      <c r="FK3" s="120"/>
      <c r="FL3" s="120"/>
      <c r="FM3" s="120"/>
      <c r="FN3" s="120"/>
      <c r="FO3" s="120"/>
      <c r="FP3" s="120"/>
      <c r="FQ3" s="120"/>
      <c r="FR3" s="120"/>
      <c r="FS3" s="120"/>
      <c r="FT3" s="120"/>
      <c r="FU3" s="120"/>
      <c r="FV3" s="120"/>
      <c r="FW3" s="120"/>
      <c r="FX3" s="120"/>
      <c r="FY3" s="120"/>
      <c r="FZ3" s="120"/>
      <c r="GA3" s="120"/>
      <c r="GB3" s="120"/>
      <c r="GC3" s="120"/>
      <c r="GD3" s="107"/>
      <c r="GE3" s="107"/>
      <c r="GF3" s="107"/>
      <c r="GG3" s="107"/>
      <c r="GH3" s="115" t="s">
        <v>206</v>
      </c>
      <c r="GI3" s="121"/>
      <c r="GJ3" s="121"/>
      <c r="GK3" s="121"/>
      <c r="GL3" s="122"/>
      <c r="GM3" s="122"/>
      <c r="GN3" s="111"/>
    </row>
    <row r="4" spans="2:874" ht="36" x14ac:dyDescent="0.15">
      <c r="B4" s="123"/>
      <c r="C4" s="124"/>
      <c r="D4" s="125"/>
      <c r="E4" s="125"/>
      <c r="F4" s="126"/>
      <c r="G4" s="126"/>
      <c r="H4" s="127"/>
      <c r="I4" s="128" t="s">
        <v>207</v>
      </c>
      <c r="J4" s="129" t="s">
        <v>208</v>
      </c>
      <c r="K4" s="130" t="s">
        <v>209</v>
      </c>
      <c r="L4" s="129" t="s">
        <v>210</v>
      </c>
      <c r="M4" s="129"/>
      <c r="N4" s="128"/>
      <c r="O4" s="131"/>
      <c r="P4" s="132" t="s">
        <v>211</v>
      </c>
      <c r="Q4" s="133"/>
      <c r="R4" s="134" t="s">
        <v>212</v>
      </c>
      <c r="S4" s="135"/>
      <c r="T4" s="136"/>
      <c r="U4" s="137" t="s">
        <v>213</v>
      </c>
      <c r="V4" s="138"/>
      <c r="W4" s="139"/>
      <c r="X4" s="441" t="s">
        <v>214</v>
      </c>
      <c r="Y4" s="442"/>
      <c r="Z4" s="442"/>
      <c r="AA4" s="140"/>
      <c r="AB4" s="441" t="s">
        <v>215</v>
      </c>
      <c r="AC4" s="442"/>
      <c r="AD4" s="443"/>
      <c r="AE4" s="141" t="s">
        <v>216</v>
      </c>
      <c r="AF4" s="142"/>
      <c r="AG4" s="142"/>
      <c r="AH4" s="143"/>
      <c r="AI4" s="144" t="s">
        <v>217</v>
      </c>
      <c r="AJ4" s="145"/>
      <c r="AK4" s="145"/>
      <c r="AL4" s="146"/>
      <c r="AM4" s="147" t="s">
        <v>218</v>
      </c>
      <c r="AN4" s="148"/>
      <c r="AO4" s="148"/>
      <c r="AP4" s="148"/>
      <c r="AQ4" s="148"/>
      <c r="AR4" s="148"/>
      <c r="AS4" s="148"/>
      <c r="AT4" s="148"/>
      <c r="AU4" s="148"/>
      <c r="AV4" s="148"/>
      <c r="AW4" s="148"/>
      <c r="AX4" s="149"/>
      <c r="AY4" s="447"/>
      <c r="AZ4" s="131"/>
      <c r="BA4" s="150" t="s">
        <v>219</v>
      </c>
      <c r="BB4" s="150"/>
      <c r="BC4" s="151"/>
      <c r="BD4" s="141" t="s">
        <v>216</v>
      </c>
      <c r="BE4" s="142"/>
      <c r="BF4" s="142"/>
      <c r="BG4" s="143"/>
      <c r="BH4" s="137" t="s">
        <v>217</v>
      </c>
      <c r="BI4" s="138"/>
      <c r="BJ4" s="138"/>
      <c r="BK4" s="138"/>
      <c r="BL4" s="139"/>
      <c r="BM4" s="147" t="s">
        <v>220</v>
      </c>
      <c r="BN4" s="148"/>
      <c r="BO4" s="148"/>
      <c r="BP4" s="148"/>
      <c r="BQ4" s="148"/>
      <c r="BR4" s="149"/>
      <c r="BS4" s="152" t="s">
        <v>221</v>
      </c>
      <c r="BT4" s="153"/>
      <c r="BU4" s="154"/>
      <c r="BV4" s="154"/>
      <c r="BW4" s="154"/>
      <c r="BX4" s="154"/>
      <c r="BY4" s="154"/>
      <c r="BZ4" s="154"/>
      <c r="CA4" s="155"/>
      <c r="CB4" s="155"/>
      <c r="CC4" s="155"/>
      <c r="CD4" s="155"/>
      <c r="CE4" s="155"/>
      <c r="CF4" s="156"/>
      <c r="CG4" s="157"/>
      <c r="CH4" s="158"/>
      <c r="CI4" s="159"/>
      <c r="CJ4" s="160"/>
      <c r="CK4" s="126"/>
      <c r="CL4" s="161"/>
      <c r="CM4" s="125"/>
      <c r="CN4" s="162"/>
      <c r="CO4" s="163"/>
      <c r="CP4" s="158"/>
      <c r="CT4" s="159"/>
      <c r="CU4" s="158"/>
      <c r="CV4" s="159"/>
      <c r="CW4" s="452"/>
      <c r="CX4" s="453"/>
      <c r="CY4" s="454"/>
      <c r="DA4" s="126"/>
      <c r="DB4" s="131"/>
      <c r="DC4" s="132" t="s">
        <v>211</v>
      </c>
      <c r="DD4" s="164"/>
      <c r="DE4" s="164"/>
      <c r="DF4" s="164"/>
      <c r="DG4" s="134" t="s">
        <v>222</v>
      </c>
      <c r="DH4" s="135"/>
      <c r="DI4" s="135"/>
      <c r="DJ4" s="135"/>
      <c r="DK4" s="135"/>
      <c r="DL4" s="137" t="s">
        <v>332</v>
      </c>
      <c r="DM4" s="138"/>
      <c r="DN4" s="138"/>
      <c r="DO4" s="138"/>
      <c r="DP4" s="138"/>
      <c r="DQ4" s="138"/>
      <c r="DR4" s="138"/>
      <c r="DS4" s="138"/>
      <c r="DT4" s="139"/>
      <c r="DU4" s="442" t="s">
        <v>214</v>
      </c>
      <c r="DV4" s="442"/>
      <c r="DW4" s="442"/>
      <c r="DX4" s="442" t="s">
        <v>215</v>
      </c>
      <c r="DY4" s="442"/>
      <c r="DZ4" s="442"/>
      <c r="EA4" s="443"/>
      <c r="EB4" s="165"/>
      <c r="EC4" s="140"/>
      <c r="ED4" s="141" t="s">
        <v>216</v>
      </c>
      <c r="EE4" s="142"/>
      <c r="EF4" s="142"/>
      <c r="EG4" s="142"/>
      <c r="EH4" s="142"/>
      <c r="EI4" s="144" t="s">
        <v>217</v>
      </c>
      <c r="EJ4" s="145"/>
      <c r="EK4" s="145"/>
      <c r="EL4" s="145"/>
      <c r="EM4" s="146"/>
      <c r="EN4" s="147" t="s">
        <v>333</v>
      </c>
      <c r="EO4" s="148"/>
      <c r="EP4" s="148"/>
      <c r="EQ4" s="148"/>
      <c r="ER4" s="148"/>
      <c r="ES4" s="148"/>
      <c r="ET4" s="148"/>
      <c r="EU4" s="148"/>
      <c r="EV4" s="148"/>
      <c r="EW4" s="148"/>
      <c r="EX4" s="148"/>
      <c r="EY4" s="148"/>
      <c r="EZ4" s="148"/>
      <c r="FA4" s="148"/>
      <c r="FB4" s="148"/>
      <c r="FC4" s="148"/>
      <c r="FD4" s="166" t="s">
        <v>223</v>
      </c>
      <c r="FE4" s="166" t="s">
        <v>224</v>
      </c>
      <c r="FG4" s="167" t="s">
        <v>219</v>
      </c>
      <c r="FH4" s="150"/>
      <c r="FI4" s="150"/>
      <c r="FJ4" s="150"/>
      <c r="FK4" s="150"/>
      <c r="FL4" s="151"/>
      <c r="FM4" s="141" t="s">
        <v>216</v>
      </c>
      <c r="FN4" s="142"/>
      <c r="FO4" s="142"/>
      <c r="FP4" s="142"/>
      <c r="FQ4" s="143"/>
      <c r="FR4" s="137" t="s">
        <v>217</v>
      </c>
      <c r="FS4" s="138"/>
      <c r="FT4" s="138"/>
      <c r="FU4" s="138"/>
      <c r="FV4" s="138"/>
      <c r="FW4" s="139"/>
      <c r="FX4" s="147" t="s">
        <v>334</v>
      </c>
      <c r="FY4" s="148"/>
      <c r="FZ4" s="148"/>
      <c r="GA4" s="148"/>
      <c r="GB4" s="148"/>
      <c r="GC4" s="148"/>
      <c r="GD4" s="168"/>
      <c r="GE4" s="168"/>
      <c r="GF4" s="169" t="s">
        <v>225</v>
      </c>
      <c r="GG4" s="169" t="s">
        <v>224</v>
      </c>
      <c r="GH4" s="170"/>
      <c r="GI4" s="171"/>
      <c r="GJ4" s="171"/>
      <c r="GK4" s="171"/>
      <c r="GL4" s="172" t="s">
        <v>226</v>
      </c>
      <c r="GM4" s="172" t="s">
        <v>226</v>
      </c>
      <c r="GN4" s="173" t="s">
        <v>227</v>
      </c>
    </row>
    <row r="5" spans="2:874" s="199" customFormat="1" ht="183.6" x14ac:dyDescent="0.2">
      <c r="B5" s="174" t="s">
        <v>228</v>
      </c>
      <c r="C5" s="175"/>
      <c r="D5" s="176"/>
      <c r="E5" s="177" t="s">
        <v>229</v>
      </c>
      <c r="F5" s="178" t="s">
        <v>230</v>
      </c>
      <c r="G5" s="178"/>
      <c r="H5" s="179"/>
      <c r="I5" s="180"/>
      <c r="J5" s="181"/>
      <c r="K5" s="95"/>
      <c r="L5" s="181"/>
      <c r="M5" s="94" t="s">
        <v>231</v>
      </c>
      <c r="N5" s="95" t="s">
        <v>232</v>
      </c>
      <c r="O5" s="182" t="s">
        <v>233</v>
      </c>
      <c r="P5" s="183" t="s">
        <v>234</v>
      </c>
      <c r="Q5" s="169" t="s">
        <v>235</v>
      </c>
      <c r="R5" s="184" t="s">
        <v>236</v>
      </c>
      <c r="S5" s="183" t="s">
        <v>234</v>
      </c>
      <c r="T5" s="169" t="s">
        <v>235</v>
      </c>
      <c r="U5" s="184" t="s">
        <v>236</v>
      </c>
      <c r="V5" s="183" t="s">
        <v>234</v>
      </c>
      <c r="W5" s="169" t="s">
        <v>235</v>
      </c>
      <c r="X5" s="185" t="s">
        <v>236</v>
      </c>
      <c r="Y5" s="186" t="s">
        <v>237</v>
      </c>
      <c r="Z5" s="185" t="s">
        <v>238</v>
      </c>
      <c r="AA5" s="187" t="s">
        <v>239</v>
      </c>
      <c r="AB5" s="185" t="s">
        <v>236</v>
      </c>
      <c r="AC5" s="186" t="s">
        <v>240</v>
      </c>
      <c r="AD5" s="185" t="s">
        <v>238</v>
      </c>
      <c r="AE5" s="184" t="s">
        <v>236</v>
      </c>
      <c r="AF5" s="183" t="s">
        <v>241</v>
      </c>
      <c r="AG5" s="188" t="s">
        <v>242</v>
      </c>
      <c r="AH5" s="169" t="s">
        <v>235</v>
      </c>
      <c r="AI5" s="184" t="s">
        <v>243</v>
      </c>
      <c r="AJ5" s="183" t="s">
        <v>244</v>
      </c>
      <c r="AK5" s="183" t="s">
        <v>245</v>
      </c>
      <c r="AL5" s="169" t="s">
        <v>235</v>
      </c>
      <c r="AM5" s="185" t="s">
        <v>243</v>
      </c>
      <c r="AN5" s="182" t="s">
        <v>246</v>
      </c>
      <c r="AO5" s="182" t="s">
        <v>247</v>
      </c>
      <c r="AP5" s="182" t="s">
        <v>248</v>
      </c>
      <c r="AQ5" s="182" t="s">
        <v>249</v>
      </c>
      <c r="AR5" s="182" t="s">
        <v>250</v>
      </c>
      <c r="AS5" s="182" t="s">
        <v>251</v>
      </c>
      <c r="AT5" s="182" t="s">
        <v>252</v>
      </c>
      <c r="AU5" s="185" t="s">
        <v>253</v>
      </c>
      <c r="AV5" s="187" t="s">
        <v>235</v>
      </c>
      <c r="AW5" s="182" t="s">
        <v>254</v>
      </c>
      <c r="AX5" s="182" t="s">
        <v>255</v>
      </c>
      <c r="AY5" s="448"/>
      <c r="AZ5" s="189" t="s">
        <v>256</v>
      </c>
      <c r="BA5" s="190" t="s">
        <v>257</v>
      </c>
      <c r="BB5" s="191" t="s">
        <v>258</v>
      </c>
      <c r="BC5" s="187" t="s">
        <v>259</v>
      </c>
      <c r="BD5" s="184" t="s">
        <v>236</v>
      </c>
      <c r="BE5" s="183" t="s">
        <v>260</v>
      </c>
      <c r="BF5" s="188" t="s">
        <v>261</v>
      </c>
      <c r="BG5" s="169" t="s">
        <v>259</v>
      </c>
      <c r="BH5" s="184" t="s">
        <v>236</v>
      </c>
      <c r="BI5" s="183" t="s">
        <v>262</v>
      </c>
      <c r="BJ5" s="183" t="s">
        <v>263</v>
      </c>
      <c r="BK5" s="183" t="s">
        <v>264</v>
      </c>
      <c r="BL5" s="169" t="s">
        <v>259</v>
      </c>
      <c r="BM5" s="184" t="s">
        <v>243</v>
      </c>
      <c r="BN5" s="183" t="s">
        <v>265</v>
      </c>
      <c r="BO5" s="183" t="s">
        <v>266</v>
      </c>
      <c r="BP5" s="183" t="s">
        <v>267</v>
      </c>
      <c r="BQ5" s="169" t="s">
        <v>268</v>
      </c>
      <c r="BR5" s="182" t="s">
        <v>255</v>
      </c>
      <c r="BS5" s="192" t="s">
        <v>269</v>
      </c>
      <c r="BT5" s="444" t="s">
        <v>270</v>
      </c>
      <c r="BU5" s="445"/>
      <c r="BV5" s="445"/>
      <c r="BW5" s="445"/>
      <c r="BX5" s="445"/>
      <c r="BY5" s="446"/>
      <c r="BZ5" s="444" t="s">
        <v>271</v>
      </c>
      <c r="CA5" s="445"/>
      <c r="CB5" s="445"/>
      <c r="CC5" s="445"/>
      <c r="CD5" s="445"/>
      <c r="CE5" s="446"/>
      <c r="CF5" s="193" t="s">
        <v>272</v>
      </c>
      <c r="CG5" s="194" t="s">
        <v>273</v>
      </c>
      <c r="CH5" s="195" t="s">
        <v>274</v>
      </c>
      <c r="CI5" s="195" t="s">
        <v>275</v>
      </c>
      <c r="CJ5" s="196" t="s">
        <v>276</v>
      </c>
      <c r="CK5" s="195" t="s">
        <v>277</v>
      </c>
      <c r="CL5" s="195" t="s">
        <v>278</v>
      </c>
      <c r="CM5" s="196" t="s">
        <v>279</v>
      </c>
      <c r="CN5" s="193" t="s">
        <v>280</v>
      </c>
      <c r="CO5" s="128" t="s">
        <v>281</v>
      </c>
      <c r="CP5" s="195" t="s">
        <v>282</v>
      </c>
      <c r="CQ5" s="197" t="s">
        <v>283</v>
      </c>
      <c r="CR5" s="197" t="s">
        <v>284</v>
      </c>
      <c r="CS5" s="195" t="s">
        <v>285</v>
      </c>
      <c r="CT5" s="195" t="s">
        <v>286</v>
      </c>
      <c r="CU5" s="195" t="s">
        <v>287</v>
      </c>
      <c r="CV5" s="195" t="s">
        <v>288</v>
      </c>
      <c r="CW5" s="198" t="s">
        <v>289</v>
      </c>
      <c r="CX5" s="198" t="s">
        <v>290</v>
      </c>
      <c r="CY5" s="198" t="s">
        <v>291</v>
      </c>
      <c r="DA5" s="178"/>
      <c r="DB5" s="182" t="s">
        <v>233</v>
      </c>
      <c r="DC5" s="182" t="s">
        <v>234</v>
      </c>
      <c r="DD5" s="182" t="s">
        <v>292</v>
      </c>
      <c r="DE5" s="200" t="s">
        <v>293</v>
      </c>
      <c r="DF5" s="200" t="s">
        <v>294</v>
      </c>
      <c r="DG5" s="185" t="s">
        <v>236</v>
      </c>
      <c r="DH5" s="182" t="s">
        <v>234</v>
      </c>
      <c r="DI5" s="182" t="s">
        <v>295</v>
      </c>
      <c r="DJ5" s="201" t="s">
        <v>293</v>
      </c>
      <c r="DK5" s="201" t="s">
        <v>294</v>
      </c>
      <c r="DL5" s="185" t="s">
        <v>236</v>
      </c>
      <c r="DM5" s="240" t="s">
        <v>335</v>
      </c>
      <c r="DN5" s="185" t="s">
        <v>238</v>
      </c>
      <c r="DO5" s="185" t="s">
        <v>236</v>
      </c>
      <c r="DP5" s="241" t="s">
        <v>336</v>
      </c>
      <c r="DQ5" s="185" t="s">
        <v>238</v>
      </c>
      <c r="DR5" s="182" t="s">
        <v>337</v>
      </c>
      <c r="DS5" s="201" t="s">
        <v>293</v>
      </c>
      <c r="DT5" s="201" t="s">
        <v>294</v>
      </c>
      <c r="DU5" s="185" t="s">
        <v>236</v>
      </c>
      <c r="DV5" s="186" t="s">
        <v>237</v>
      </c>
      <c r="DW5" s="185" t="s">
        <v>238</v>
      </c>
      <c r="DX5" s="185" t="s">
        <v>236</v>
      </c>
      <c r="DY5" s="186" t="s">
        <v>240</v>
      </c>
      <c r="DZ5" s="202" t="s">
        <v>296</v>
      </c>
      <c r="EA5" s="185" t="s">
        <v>238</v>
      </c>
      <c r="EB5" s="201" t="s">
        <v>293</v>
      </c>
      <c r="EC5" s="201" t="s">
        <v>294</v>
      </c>
      <c r="ED5" s="185" t="s">
        <v>236</v>
      </c>
      <c r="EE5" s="182" t="s">
        <v>241</v>
      </c>
      <c r="EF5" s="182" t="s">
        <v>242</v>
      </c>
      <c r="EG5" s="201" t="s">
        <v>293</v>
      </c>
      <c r="EH5" s="201" t="s">
        <v>294</v>
      </c>
      <c r="EI5" s="185" t="s">
        <v>243</v>
      </c>
      <c r="EJ5" s="182" t="s">
        <v>244</v>
      </c>
      <c r="EK5" s="182" t="s">
        <v>245</v>
      </c>
      <c r="EL5" s="201" t="s">
        <v>293</v>
      </c>
      <c r="EM5" s="201" t="s">
        <v>294</v>
      </c>
      <c r="EN5" s="185" t="s">
        <v>243</v>
      </c>
      <c r="EO5" s="182" t="s">
        <v>246</v>
      </c>
      <c r="EP5" s="182" t="s">
        <v>247</v>
      </c>
      <c r="EQ5" s="182" t="s">
        <v>248</v>
      </c>
      <c r="ER5" s="182" t="s">
        <v>249</v>
      </c>
      <c r="ES5" s="182" t="s">
        <v>250</v>
      </c>
      <c r="ET5" s="182" t="s">
        <v>251</v>
      </c>
      <c r="EU5" s="182" t="s">
        <v>252</v>
      </c>
      <c r="EV5" s="185" t="s">
        <v>253</v>
      </c>
      <c r="EW5" s="201" t="s">
        <v>293</v>
      </c>
      <c r="EX5" s="201" t="s">
        <v>294</v>
      </c>
      <c r="EY5" s="182" t="s">
        <v>254</v>
      </c>
      <c r="EZ5" s="182" t="s">
        <v>255</v>
      </c>
      <c r="FA5" s="182" t="s">
        <v>255</v>
      </c>
      <c r="FB5" s="182" t="s">
        <v>297</v>
      </c>
      <c r="FC5" s="182" t="s">
        <v>298</v>
      </c>
      <c r="FD5" s="203"/>
      <c r="FE5" s="203"/>
      <c r="FF5" s="204" t="s">
        <v>256</v>
      </c>
      <c r="FG5" s="205" t="s">
        <v>257</v>
      </c>
      <c r="FH5" s="206" t="s">
        <v>299</v>
      </c>
      <c r="FI5" s="207" t="s">
        <v>258</v>
      </c>
      <c r="FJ5" s="207" t="s">
        <v>296</v>
      </c>
      <c r="FK5" s="201" t="s">
        <v>293</v>
      </c>
      <c r="FL5" s="201" t="s">
        <v>294</v>
      </c>
      <c r="FM5" s="185" t="s">
        <v>236</v>
      </c>
      <c r="FN5" s="182" t="s">
        <v>300</v>
      </c>
      <c r="FO5" s="182" t="s">
        <v>301</v>
      </c>
      <c r="FP5" s="201" t="s">
        <v>293</v>
      </c>
      <c r="FQ5" s="201" t="s">
        <v>294</v>
      </c>
      <c r="FR5" s="185" t="s">
        <v>302</v>
      </c>
      <c r="FS5" s="182" t="s">
        <v>303</v>
      </c>
      <c r="FT5" s="182" t="s">
        <v>304</v>
      </c>
      <c r="FU5" s="182" t="s">
        <v>305</v>
      </c>
      <c r="FV5" s="201" t="s">
        <v>293</v>
      </c>
      <c r="FW5" s="201" t="s">
        <v>294</v>
      </c>
      <c r="FX5" s="185" t="s">
        <v>302</v>
      </c>
      <c r="FY5" s="182" t="s">
        <v>265</v>
      </c>
      <c r="FZ5" s="182" t="s">
        <v>266</v>
      </c>
      <c r="GA5" s="182" t="s">
        <v>267</v>
      </c>
      <c r="GB5" s="201" t="s">
        <v>293</v>
      </c>
      <c r="GC5" s="201" t="s">
        <v>294</v>
      </c>
      <c r="GD5" s="208" t="s">
        <v>255</v>
      </c>
      <c r="GE5" s="208" t="s">
        <v>297</v>
      </c>
      <c r="GF5" s="201"/>
      <c r="GG5" s="201"/>
      <c r="GH5" s="209" t="s">
        <v>306</v>
      </c>
      <c r="GI5" s="210" t="s">
        <v>307</v>
      </c>
      <c r="GJ5" s="210" t="s">
        <v>308</v>
      </c>
      <c r="GK5" s="210" t="s">
        <v>309</v>
      </c>
      <c r="GL5" s="211" t="s">
        <v>310</v>
      </c>
      <c r="GM5" s="211" t="s">
        <v>311</v>
      </c>
      <c r="GN5" s="211" t="s">
        <v>312</v>
      </c>
    </row>
    <row r="6" spans="2:874" s="227" customFormat="1" ht="16.2" outlineLevel="1" x14ac:dyDescent="0.2">
      <c r="B6" s="212" t="str">
        <f t="shared" ref="B6" si="0">IF(GK6&gt;0,"支払済",IF(GH6="取下",GH6,IF(GH6="取消",GH6,"")))</f>
        <v/>
      </c>
      <c r="C6" s="228"/>
      <c r="D6" s="218" t="s">
        <v>313</v>
      </c>
      <c r="E6" s="214" t="e">
        <f>IF(D6="登録","登録",IF(#REF!="登録","建売購入",""))</f>
        <v>#REF!</v>
      </c>
      <c r="F6" s="215"/>
      <c r="G6" s="218" t="s">
        <v>322</v>
      </c>
      <c r="H6" s="216"/>
      <c r="I6" s="217" t="s">
        <v>315</v>
      </c>
      <c r="J6" s="218" t="s">
        <v>315</v>
      </c>
      <c r="K6" s="217" t="s">
        <v>315</v>
      </c>
      <c r="L6" s="218" t="s">
        <v>315</v>
      </c>
      <c r="M6" s="218" t="s">
        <v>315</v>
      </c>
      <c r="N6" s="217" t="s">
        <v>315</v>
      </c>
      <c r="O6" s="219" t="s">
        <v>315</v>
      </c>
      <c r="P6" s="219" t="s">
        <v>315</v>
      </c>
      <c r="Q6" s="220">
        <f>IF(P6="",0,IF(P6&gt;=10,150,0))</f>
        <v>0</v>
      </c>
      <c r="R6" s="219" t="str">
        <f>IF(S6="","",IF(S6&gt;=1,1,""))</f>
        <v/>
      </c>
      <c r="S6" s="219" t="s">
        <v>315</v>
      </c>
      <c r="T6" s="221">
        <f t="shared" ref="T6" si="1">IF(Q6=0,0,IF(S6&gt;=25,MIN(250,ROUNDDOWN(S6*10,-1)),IF(S6&gt;=20,MIN(200,ROUNDDOWN(S6*10,-1)),IF(S6&gt;=15,MIN(150,ROUNDDOWN(S6*10,-1)),MIN(100,ROUNDDOWN(S6*10,-1))))))</f>
        <v>0</v>
      </c>
      <c r="U6" s="219" t="str">
        <f>IF(V6="","",IF(V6&gt;=1,1,""))</f>
        <v/>
      </c>
      <c r="V6" s="219" t="s">
        <v>315</v>
      </c>
      <c r="W6" s="221">
        <f t="shared" ref="W6" si="2">IF(AND(Q6&gt;0,V6&gt;=1),MIN(INT(V6)*20,200),0)</f>
        <v>0</v>
      </c>
      <c r="X6" s="219" t="str">
        <f>IF(Y6="","",IF(Y6&gt;=1,1,""))</f>
        <v/>
      </c>
      <c r="Y6" s="219">
        <v>0</v>
      </c>
      <c r="Z6" s="219">
        <f t="shared" ref="Z6" si="3">IF(Y6&gt;=1,50,0)</f>
        <v>0</v>
      </c>
      <c r="AA6" s="220">
        <f t="shared" ref="AA6" si="4">IF(OR(AD6&gt;0,Z6&gt;0),MIN(AD6+Z6,150),0)</f>
        <v>0</v>
      </c>
      <c r="AB6" s="219" t="str">
        <f>IF(AC6="","",IF(AC6&gt;=1,1,""))</f>
        <v/>
      </c>
      <c r="AC6" s="219" t="s">
        <v>315</v>
      </c>
      <c r="AD6" s="219">
        <f t="shared" ref="AD6" si="5">IF(AND(Q6&gt;0,AC6&gt;=1),MIN(INT(AC6)*2,150),0)</f>
        <v>0</v>
      </c>
      <c r="AE6" s="219" t="str">
        <f t="shared" ref="AE6" si="6">IF(OR(AF6=1,AG6=1),1,"")</f>
        <v/>
      </c>
      <c r="AF6" s="219" t="s">
        <v>315</v>
      </c>
      <c r="AG6" s="219" t="s">
        <v>315</v>
      </c>
      <c r="AH6" s="220"/>
      <c r="AI6" s="219" t="str">
        <f>IF(OR(AJ6=1,AK6=1),1,"")</f>
        <v/>
      </c>
      <c r="AJ6" s="219" t="s">
        <v>315</v>
      </c>
      <c r="AK6" s="219" t="s">
        <v>315</v>
      </c>
      <c r="AL6" s="220">
        <f t="shared" ref="AL6" si="7">IF(AND(Q6&gt;0,AE6=1,AI6=1),100,0)</f>
        <v>0</v>
      </c>
      <c r="AM6" s="219" t="str">
        <f t="shared" ref="AM6" si="8">IF(AU6&gt;=4,1,"")</f>
        <v/>
      </c>
      <c r="AN6" s="219" t="s">
        <v>315</v>
      </c>
      <c r="AO6" s="219" t="s">
        <v>315</v>
      </c>
      <c r="AP6" s="219" t="s">
        <v>315</v>
      </c>
      <c r="AQ6" s="219" t="s">
        <v>315</v>
      </c>
      <c r="AR6" s="219" t="s">
        <v>315</v>
      </c>
      <c r="AS6" s="219" t="s">
        <v>315</v>
      </c>
      <c r="AT6" s="219" t="s">
        <v>315</v>
      </c>
      <c r="AU6" s="219">
        <f t="shared" ref="AU6" si="9">SUM(AN6:AT6)</f>
        <v>0</v>
      </c>
      <c r="AV6" s="220">
        <f t="shared" ref="AV6" si="10">IF(AU6&gt;=4,200,0)</f>
        <v>0</v>
      </c>
      <c r="AW6" s="222"/>
      <c r="AX6" s="222"/>
      <c r="AY6" s="220">
        <f t="shared" ref="AY6" si="11">IF(OR(D6="新築",D6="登録"),MIN(1000,Q6+T6+W6+AA6+AH6+AL6+AV6),0)</f>
        <v>0</v>
      </c>
      <c r="AZ6" s="222"/>
      <c r="BA6" s="223"/>
      <c r="BB6" s="222"/>
      <c r="BC6" s="220">
        <f t="shared" ref="BC6" si="12">MIN(ROUNDDOWN(BA6,1)*20+INT(BB6)*2,250)</f>
        <v>0</v>
      </c>
      <c r="BD6" s="219" t="str">
        <f>IF(OR(BE6=1,BF6=1),1,"")</f>
        <v/>
      </c>
      <c r="BE6" s="222"/>
      <c r="BF6" s="222"/>
      <c r="BG6" s="220" t="e">
        <f>IF(AND(BC6&gt;0,BD6=1,#REF!=""),100,0)</f>
        <v>#REF!</v>
      </c>
      <c r="BH6" s="219" t="str">
        <f t="shared" ref="BH6" si="13">IF(OR(BI6=1,BJ6=1,BK6=1),1,"")</f>
        <v/>
      </c>
      <c r="BI6" s="222"/>
      <c r="BJ6" s="222"/>
      <c r="BK6" s="222"/>
      <c r="BL6" s="220">
        <f t="shared" ref="BL6" si="14">IF(AND(BC6&gt;0,BH6=1),100,IF(AND(BC6&gt;0,BK6=1),100,0))</f>
        <v>0</v>
      </c>
      <c r="BM6" s="219" t="str">
        <f t="shared" ref="BM6" si="15">IF(OR(AND(BN6&gt;=7,BO6&gt;=7,BN6+BO6&gt;=14),AND(BN6&gt;=7,BP6&gt;=3,BN6+BP6&gt;=10),AND(BO6&gt;=7,BP6&gt;=3,BO6+BP6&gt;=10)),1,"")</f>
        <v/>
      </c>
      <c r="BN6" s="222"/>
      <c r="BO6" s="222"/>
      <c r="BP6" s="222"/>
      <c r="BQ6" s="220">
        <f t="shared" ref="BQ6" si="16">IF(AND(BM6=1,BC6&gt;0),MIN(150,ROUNDDOWN(BN6*11+BO6*13+BP6*19,0)),0)</f>
        <v>0</v>
      </c>
      <c r="BR6" s="222"/>
      <c r="BS6" s="220">
        <f t="shared" ref="BS6" si="17">IF(D6="改修",MIN(500,BC6+BG6+BL6+BQ6,INT(CL6*10/2)),0)</f>
        <v>0</v>
      </c>
      <c r="BT6" s="229" t="s">
        <v>315</v>
      </c>
      <c r="BU6" s="224" t="s">
        <v>8</v>
      </c>
      <c r="BV6" s="224" t="s">
        <v>315</v>
      </c>
      <c r="BW6" s="224" t="s">
        <v>314</v>
      </c>
      <c r="BX6" s="224" t="s">
        <v>315</v>
      </c>
      <c r="BY6" s="225" t="s">
        <v>7</v>
      </c>
      <c r="BZ6" s="229" t="s">
        <v>315</v>
      </c>
      <c r="CA6" s="224" t="s">
        <v>8</v>
      </c>
      <c r="CB6" s="224" t="s">
        <v>315</v>
      </c>
      <c r="CC6" s="224" t="s">
        <v>314</v>
      </c>
      <c r="CD6" s="224" t="s">
        <v>315</v>
      </c>
      <c r="CE6" s="225" t="s">
        <v>7</v>
      </c>
      <c r="CF6" s="215"/>
      <c r="CG6" s="226">
        <f t="shared" ref="CG6" si="18">AY6+BS6</f>
        <v>0</v>
      </c>
      <c r="CH6" s="217" t="s">
        <v>315</v>
      </c>
      <c r="CI6" s="217" t="s">
        <v>315</v>
      </c>
      <c r="CJ6" s="213"/>
      <c r="CK6" s="217" t="s">
        <v>315</v>
      </c>
      <c r="CL6" s="217" t="s">
        <v>315</v>
      </c>
      <c r="CM6" s="217" t="s">
        <v>315</v>
      </c>
      <c r="CN6" s="215"/>
      <c r="CO6" s="215"/>
      <c r="CP6" s="215"/>
      <c r="CQ6" s="216"/>
      <c r="CR6" s="216"/>
      <c r="CS6" s="215"/>
      <c r="CT6" s="215"/>
      <c r="CU6" s="215"/>
      <c r="CV6" s="215"/>
      <c r="CW6" s="215"/>
      <c r="CX6" s="215"/>
      <c r="CY6" s="215"/>
      <c r="CZ6" t="s">
        <v>316</v>
      </c>
      <c r="DA6" s="213"/>
      <c r="DB6" s="242"/>
      <c r="DC6" s="242"/>
      <c r="DD6" s="242"/>
      <c r="DE6" s="242"/>
      <c r="DF6" s="242"/>
      <c r="DG6" s="242"/>
      <c r="DH6" s="242"/>
      <c r="DI6" s="242"/>
      <c r="DJ6" s="243"/>
      <c r="DK6" s="242"/>
      <c r="DL6" s="242"/>
      <c r="DM6" s="242"/>
      <c r="DN6" s="242"/>
      <c r="DO6" s="242"/>
      <c r="DP6" s="242"/>
      <c r="DQ6" s="242"/>
      <c r="DR6" s="242"/>
      <c r="DS6" s="243"/>
      <c r="DT6" s="242"/>
      <c r="DU6" s="242"/>
      <c r="DV6" s="242"/>
      <c r="DW6" s="242"/>
      <c r="DX6" s="242"/>
      <c r="DY6" s="242"/>
      <c r="DZ6" s="242"/>
      <c r="EA6" s="242"/>
      <c r="EB6" s="242"/>
      <c r="EC6" s="242"/>
      <c r="ED6" s="242"/>
      <c r="EE6" s="242"/>
      <c r="EF6" s="242"/>
      <c r="EG6" s="242"/>
      <c r="EH6" s="242"/>
      <c r="EI6" s="242"/>
      <c r="EJ6" s="242"/>
      <c r="EK6" s="242"/>
      <c r="EL6" s="242"/>
      <c r="EM6" s="242"/>
      <c r="EN6" s="242"/>
      <c r="EO6" s="242"/>
      <c r="EP6" s="242"/>
      <c r="EQ6" s="242"/>
      <c r="ER6" s="242"/>
      <c r="ES6" s="242"/>
      <c r="ET6" s="242"/>
      <c r="EU6" s="242"/>
      <c r="EV6" s="242"/>
      <c r="EW6" s="242"/>
      <c r="EX6" s="242"/>
      <c r="EY6" s="242"/>
      <c r="EZ6" s="244"/>
      <c r="FA6" s="244"/>
      <c r="FB6" s="242"/>
      <c r="FC6" s="242"/>
      <c r="FD6" s="242"/>
      <c r="FE6" s="245"/>
      <c r="FF6" s="246">
        <f>【様式第６号の２】事業報告書兼チェックシート!Q88</f>
        <v>0</v>
      </c>
      <c r="FG6" s="246">
        <f>【様式第６号の２】事業報告書兼チェックシート!Q89</f>
        <v>0</v>
      </c>
      <c r="FH6" s="246"/>
      <c r="FI6" s="246">
        <f>【様式第６号の２】事業報告書兼チェックシート!Q90</f>
        <v>0</v>
      </c>
      <c r="FJ6" s="246"/>
      <c r="FK6" s="247" t="e">
        <f>【様式第６号の２】事業報告書兼チェックシート!Y91*10</f>
        <v>#VALUE!</v>
      </c>
      <c r="FL6" s="247" t="e">
        <f>MIN(FK6,'要入力　交付決定状況入力シート'!D3/1000)</f>
        <v>#VALUE!</v>
      </c>
      <c r="FM6" s="246">
        <f>IF(FN6=1,1,IF(FO6=1,1,0))</f>
        <v>0</v>
      </c>
      <c r="FN6" s="246">
        <f>IF(【様式第６号の２】事業報告書兼チェックシート!B105="✔",1,0)</f>
        <v>0</v>
      </c>
      <c r="FO6" s="246">
        <f>IF(【様式第６号の２】事業報告書兼チェックシート!P105="✔",1,0)</f>
        <v>0</v>
      </c>
      <c r="FP6" s="247">
        <f>IF(【様式第６号の２】事業報告書兼チェックシート!Y103="",0,【様式第６号の２】事業報告書兼チェックシート!Y103*10)</f>
        <v>0</v>
      </c>
      <c r="FQ6" s="247">
        <f>MIN(FP6,'要入力　交付決定状況入力シート'!D5/1000)</f>
        <v>0</v>
      </c>
      <c r="FR6" s="246">
        <f>IF(【様式第６号の２】事業報告書兼チェックシート!Y121="",0,【様式第６号の２】事業報告書兼チェックシート!Y121*1)</f>
        <v>0</v>
      </c>
      <c r="FS6" s="246" t="e">
        <f>IF(AND(【様式第６号の２】事業報告書兼チェックシート!#REF!="✔",【様式第６号の２】事業報告書兼チェックシート!#REF!="✔",【様式第６号の２】事業報告書兼チェックシート!#REF!="✔",【様式第６号の２】事業報告書兼チェックシート!B122="✔"),1,0)</f>
        <v>#REF!</v>
      </c>
      <c r="FT6" s="246"/>
      <c r="FU6" s="246"/>
      <c r="FV6" s="247">
        <f>IF(【様式第６号の２】事業報告書兼チェックシート!Y121="",0,【様式第６号の２】事業報告書兼チェックシート!Y121*10)</f>
        <v>0</v>
      </c>
      <c r="FW6" s="247">
        <f>MIN(FV6,'要入力　交付決定状況入力シート'!D6/1000)</f>
        <v>0</v>
      </c>
      <c r="FX6" s="246"/>
      <c r="FY6" s="246">
        <f>【様式第６号の２】事業報告書兼チェックシート!N152</f>
        <v>0</v>
      </c>
      <c r="FZ6" s="246">
        <f>【様式第６号の２】事業報告書兼チェックシート!N159</f>
        <v>0</v>
      </c>
      <c r="GA6" s="246">
        <f>【様式第６号の２】事業報告書兼チェックシート!N170</f>
        <v>0</v>
      </c>
      <c r="GB6" s="247">
        <f>(IF(【様式第６号の２】事業報告書兼チェックシート!Y153="",0,【様式第６号の２】事業報告書兼チェックシート!Y153)+IF(【様式第６号の２】事業報告書兼チェックシート!Y163="",0,【様式第６号の２】事業報告書兼チェックシート!Y163)+IF(【様式第６号の２】事業報告書兼チェックシート!Y170="",0,【様式第６号の２】事業報告書兼チェックシート!Y170))*10</f>
        <v>0</v>
      </c>
      <c r="GC6" s="247">
        <f>MIN(GB6,'要入力　交付決定状況入力シート'!D4/1000)</f>
        <v>0</v>
      </c>
      <c r="GD6" s="246"/>
      <c r="GE6" s="246"/>
      <c r="GF6" s="247" t="e">
        <f>MIN(FL6+FQ6+FW6+GC6,500)</f>
        <v>#VALUE!</v>
      </c>
      <c r="GG6" s="247" t="e">
        <f>'要入力　交付決定状況入力シート'!D9/1000-GF6</f>
        <v>#VALUE!</v>
      </c>
      <c r="GH6" s="215"/>
      <c r="GI6" s="216"/>
      <c r="GJ6" s="216"/>
      <c r="GK6" s="216"/>
      <c r="GL6" s="226">
        <f>IFERROR(IF(D6="新築",#REF!/1000,IF(D6="改修",BS6,0)),0)</f>
        <v>0</v>
      </c>
      <c r="GM6" s="226">
        <f t="shared" ref="GM6" si="19">IF(D6="新築",FD6,IF(D6="改修",GF6,0))</f>
        <v>0</v>
      </c>
      <c r="GN6" s="226">
        <f t="shared" ref="GN6" si="20">GL6-GM6</f>
        <v>0</v>
      </c>
      <c r="GO6" s="81"/>
      <c r="GP6" s="81"/>
      <c r="GQ6" s="81"/>
      <c r="GR6" s="81"/>
      <c r="GS6" s="81"/>
      <c r="GT6" s="81"/>
      <c r="GU6" s="81"/>
      <c r="GV6" s="81"/>
      <c r="GW6" s="81"/>
      <c r="GX6" s="81"/>
      <c r="GY6" s="81"/>
      <c r="GZ6" s="81"/>
      <c r="HA6" s="81"/>
      <c r="HB6" s="81"/>
      <c r="HC6" s="81"/>
      <c r="HD6" s="81"/>
      <c r="HE6" s="81"/>
      <c r="HF6" s="81"/>
      <c r="HG6" s="81"/>
      <c r="HH6" s="81"/>
      <c r="HI6" s="81"/>
      <c r="HJ6" s="81"/>
      <c r="HK6" s="81"/>
      <c r="HL6" s="81"/>
      <c r="HM6" s="81"/>
      <c r="HN6" s="81"/>
      <c r="HO6" s="81"/>
      <c r="HP6" s="81"/>
      <c r="HQ6" s="81"/>
      <c r="HR6" s="81"/>
      <c r="HS6" s="81"/>
      <c r="HT6" s="81"/>
      <c r="HU6" s="81"/>
      <c r="HV6" s="81"/>
      <c r="HW6" s="81"/>
      <c r="HX6" s="81"/>
      <c r="HY6" s="81"/>
      <c r="HZ6" s="81"/>
      <c r="IA6" s="81"/>
      <c r="IB6" s="81"/>
      <c r="IC6" s="81"/>
      <c r="ID6" s="81"/>
      <c r="IE6" s="81"/>
      <c r="IF6" s="81"/>
      <c r="IG6" s="81"/>
      <c r="IH6" s="81"/>
      <c r="II6" s="81"/>
      <c r="IJ6" s="81"/>
      <c r="IK6" s="81"/>
      <c r="IL6" s="81"/>
      <c r="IM6" s="81"/>
      <c r="IN6" s="81"/>
      <c r="IO6" s="81"/>
      <c r="IP6" s="81"/>
      <c r="IQ6" s="81"/>
      <c r="IR6" s="81"/>
      <c r="IS6" s="81"/>
      <c r="IT6" s="81"/>
      <c r="IU6" s="81"/>
      <c r="IV6" s="81"/>
      <c r="IW6" s="81"/>
      <c r="IX6" s="81"/>
      <c r="IY6" s="81"/>
      <c r="IZ6" s="81"/>
      <c r="JA6" s="81"/>
      <c r="JB6" s="81"/>
      <c r="JC6" s="81"/>
      <c r="JD6" s="81"/>
      <c r="JE6" s="81"/>
      <c r="JF6" s="81"/>
      <c r="JG6" s="81"/>
      <c r="JH6" s="81"/>
      <c r="JI6" s="81"/>
      <c r="JJ6" s="81"/>
      <c r="JK6" s="81"/>
      <c r="JL6" s="81"/>
      <c r="JM6" s="81"/>
      <c r="JN6" s="81"/>
      <c r="JO6" s="81"/>
      <c r="JP6" s="81"/>
      <c r="JQ6" s="81"/>
      <c r="JR6" s="81"/>
      <c r="JS6" s="81"/>
      <c r="JT6" s="81"/>
      <c r="JU6" s="81"/>
      <c r="JV6" s="81"/>
      <c r="JW6" s="81"/>
      <c r="JX6" s="81"/>
      <c r="JY6" s="81"/>
      <c r="JZ6" s="81"/>
      <c r="KA6" s="81"/>
      <c r="KB6" s="81"/>
      <c r="KC6" s="81"/>
      <c r="KD6" s="81"/>
      <c r="KE6" s="81"/>
      <c r="KF6" s="81"/>
      <c r="KG6" s="81"/>
      <c r="KH6" s="81"/>
      <c r="KI6" s="81"/>
      <c r="KJ6" s="81"/>
      <c r="KK6" s="81"/>
      <c r="KL6" s="81"/>
      <c r="KM6" s="81"/>
      <c r="KN6" s="81"/>
      <c r="KO6" s="81"/>
      <c r="KP6" s="81"/>
      <c r="KQ6" s="81"/>
      <c r="KR6" s="81"/>
      <c r="KS6" s="81"/>
      <c r="KT6" s="81"/>
      <c r="KU6" s="81"/>
      <c r="KV6" s="81"/>
      <c r="KW6" s="81"/>
      <c r="KX6" s="81"/>
      <c r="KY6" s="81"/>
      <c r="KZ6" s="81"/>
      <c r="LA6" s="81"/>
      <c r="LB6" s="81"/>
      <c r="LC6" s="81"/>
      <c r="LD6" s="81"/>
      <c r="LE6" s="81"/>
      <c r="LF6" s="81"/>
      <c r="LG6" s="81"/>
      <c r="LH6" s="81"/>
      <c r="LI6" s="81"/>
      <c r="LJ6" s="81"/>
      <c r="LK6" s="81"/>
      <c r="LL6" s="81"/>
      <c r="LM6" s="81"/>
      <c r="LN6" s="81"/>
      <c r="LO6" s="81"/>
      <c r="LP6" s="81"/>
      <c r="LQ6" s="81"/>
      <c r="LR6" s="81"/>
      <c r="LS6" s="81"/>
      <c r="LT6" s="81"/>
      <c r="LU6" s="81"/>
      <c r="LV6" s="81"/>
      <c r="LW6" s="81"/>
      <c r="LX6" s="81"/>
      <c r="LY6" s="81"/>
      <c r="LZ6" s="81"/>
      <c r="MA6" s="81"/>
      <c r="MB6" s="81"/>
      <c r="MC6" s="81"/>
      <c r="MD6" s="81"/>
      <c r="ME6" s="81"/>
      <c r="MF6" s="81"/>
      <c r="MG6" s="81"/>
      <c r="MH6" s="81"/>
      <c r="MI6" s="81"/>
      <c r="MJ6" s="81"/>
      <c r="MK6" s="81"/>
      <c r="ML6" s="81"/>
      <c r="MM6" s="81"/>
      <c r="MN6" s="81"/>
      <c r="MO6" s="81"/>
      <c r="MP6" s="81"/>
      <c r="MQ6" s="81"/>
      <c r="MR6" s="81"/>
      <c r="MS6" s="81"/>
      <c r="MT6" s="81"/>
      <c r="MU6" s="81"/>
      <c r="MV6" s="81"/>
      <c r="MW6" s="81"/>
      <c r="MX6" s="81"/>
      <c r="MY6" s="81"/>
      <c r="MZ6" s="81"/>
      <c r="NA6" s="81"/>
      <c r="NB6" s="81"/>
      <c r="NC6" s="81"/>
      <c r="ND6" s="81"/>
      <c r="NE6" s="81"/>
      <c r="NF6" s="81"/>
      <c r="NG6" s="81"/>
      <c r="NH6" s="81"/>
      <c r="NI6" s="81"/>
      <c r="NJ6" s="81"/>
      <c r="NK6" s="81"/>
      <c r="NL6" s="81"/>
      <c r="NM6" s="81"/>
      <c r="NN6" s="81"/>
      <c r="NO6" s="81"/>
      <c r="NP6" s="81"/>
      <c r="NQ6" s="81"/>
      <c r="NR6" s="81"/>
      <c r="NS6" s="81"/>
      <c r="NT6" s="81"/>
      <c r="NU6" s="81"/>
      <c r="NV6" s="81"/>
      <c r="NW6" s="81"/>
      <c r="NX6" s="81"/>
      <c r="NY6" s="81"/>
      <c r="NZ6" s="81"/>
      <c r="OA6" s="81"/>
      <c r="OB6" s="81"/>
      <c r="OC6" s="81"/>
      <c r="OD6" s="81"/>
      <c r="OE6" s="81"/>
      <c r="OF6" s="81"/>
      <c r="OG6" s="81"/>
      <c r="OH6" s="81"/>
      <c r="OI6" s="81"/>
      <c r="OJ6" s="81"/>
      <c r="OK6" s="81"/>
      <c r="OL6" s="81"/>
      <c r="OM6" s="81"/>
      <c r="ON6" s="81"/>
      <c r="OO6" s="81"/>
      <c r="OP6" s="81"/>
      <c r="OQ6" s="81"/>
      <c r="OR6" s="81"/>
      <c r="OS6" s="81"/>
      <c r="OT6" s="81"/>
      <c r="OU6" s="81"/>
      <c r="OV6" s="81"/>
      <c r="OW6" s="81"/>
      <c r="OX6" s="81"/>
      <c r="OY6" s="81"/>
      <c r="OZ6" s="81"/>
      <c r="PA6" s="81"/>
      <c r="PB6" s="81"/>
      <c r="PC6" s="81"/>
      <c r="PD6" s="81"/>
      <c r="PE6" s="81"/>
      <c r="PF6" s="81"/>
      <c r="PG6" s="81"/>
      <c r="PH6" s="81"/>
      <c r="PI6" s="81"/>
      <c r="PJ6" s="81"/>
      <c r="PK6" s="81"/>
      <c r="PL6" s="81"/>
      <c r="PM6" s="81"/>
      <c r="PN6" s="81"/>
      <c r="PO6" s="81"/>
      <c r="PP6" s="81"/>
      <c r="PQ6" s="81"/>
      <c r="PR6" s="81"/>
      <c r="PS6" s="81"/>
      <c r="PT6" s="81"/>
      <c r="PU6" s="81"/>
      <c r="PV6" s="81"/>
      <c r="PW6" s="81"/>
      <c r="PX6" s="81"/>
      <c r="PY6" s="81"/>
      <c r="PZ6" s="81"/>
      <c r="QA6" s="81"/>
      <c r="QB6" s="81"/>
      <c r="QC6" s="81"/>
      <c r="QD6" s="81"/>
      <c r="QE6" s="81"/>
      <c r="QF6" s="81"/>
      <c r="QG6" s="81"/>
      <c r="QH6" s="81"/>
      <c r="QI6" s="81"/>
      <c r="QJ6" s="81"/>
      <c r="QK6" s="81"/>
      <c r="QL6" s="81"/>
      <c r="QM6" s="81"/>
      <c r="QN6" s="81"/>
      <c r="QO6" s="81"/>
      <c r="QP6" s="81"/>
      <c r="QQ6" s="81"/>
      <c r="QR6" s="81"/>
      <c r="QS6" s="81"/>
      <c r="QT6" s="81"/>
      <c r="QU6" s="81"/>
      <c r="QV6" s="81"/>
      <c r="QW6" s="81"/>
      <c r="QX6" s="81"/>
      <c r="QY6" s="81"/>
      <c r="QZ6" s="81"/>
      <c r="RA6" s="81"/>
      <c r="RB6" s="81"/>
      <c r="RC6" s="81"/>
      <c r="RD6" s="81"/>
      <c r="RE6" s="81"/>
      <c r="RF6" s="81"/>
      <c r="RG6" s="81"/>
      <c r="RH6" s="81"/>
      <c r="RI6" s="81"/>
      <c r="RJ6" s="81"/>
      <c r="RK6" s="81"/>
      <c r="RL6" s="81"/>
      <c r="RM6" s="81"/>
      <c r="RN6" s="81"/>
      <c r="RO6" s="81"/>
      <c r="RP6" s="81"/>
      <c r="RQ6" s="81"/>
      <c r="RR6" s="81"/>
      <c r="RS6" s="81"/>
      <c r="RT6" s="81"/>
      <c r="RU6" s="81"/>
      <c r="RV6" s="81"/>
      <c r="RW6" s="81"/>
      <c r="RX6" s="81"/>
      <c r="RY6" s="81"/>
      <c r="RZ6" s="81"/>
      <c r="SA6" s="81"/>
      <c r="SB6" s="81"/>
      <c r="SC6" s="81"/>
      <c r="SD6" s="81"/>
      <c r="SE6" s="81"/>
      <c r="SF6" s="81"/>
      <c r="SG6" s="81"/>
      <c r="SH6" s="81"/>
      <c r="SI6" s="81"/>
      <c r="SJ6" s="81"/>
      <c r="SK6" s="81"/>
      <c r="SL6" s="81"/>
      <c r="SM6" s="81"/>
      <c r="SN6" s="81"/>
      <c r="SO6" s="81"/>
      <c r="SP6" s="81"/>
      <c r="SQ6" s="81"/>
      <c r="SR6" s="81"/>
      <c r="SS6" s="81"/>
      <c r="ST6" s="81"/>
      <c r="SU6" s="81"/>
      <c r="SV6" s="81"/>
      <c r="SW6" s="81"/>
      <c r="SX6" s="81"/>
      <c r="SY6" s="81"/>
      <c r="SZ6" s="81"/>
      <c r="TA6" s="81"/>
      <c r="TB6" s="81"/>
      <c r="TC6" s="81"/>
      <c r="TD6" s="81"/>
      <c r="TE6" s="81"/>
      <c r="TF6" s="81"/>
      <c r="TG6" s="81"/>
      <c r="TH6" s="81"/>
      <c r="TI6" s="81"/>
      <c r="TJ6" s="81"/>
      <c r="TK6" s="81"/>
      <c r="TL6" s="81"/>
      <c r="TM6" s="81"/>
      <c r="TN6" s="81"/>
      <c r="TO6" s="81"/>
      <c r="TP6" s="81"/>
      <c r="TQ6" s="81"/>
      <c r="TR6" s="81"/>
      <c r="TS6" s="81"/>
      <c r="TT6" s="81"/>
      <c r="TU6" s="81"/>
      <c r="TV6" s="81"/>
      <c r="TW6" s="81"/>
      <c r="TX6" s="81"/>
      <c r="TY6" s="81"/>
      <c r="TZ6" s="81"/>
      <c r="UA6" s="81"/>
      <c r="UB6" s="81"/>
      <c r="UC6" s="81"/>
      <c r="UD6" s="81"/>
      <c r="UE6" s="81"/>
      <c r="UF6" s="81"/>
      <c r="UG6" s="81"/>
      <c r="UH6" s="81"/>
      <c r="UI6" s="81"/>
      <c r="UJ6" s="81"/>
      <c r="UK6" s="81"/>
      <c r="UL6" s="81"/>
      <c r="UM6" s="81"/>
      <c r="UN6" s="81"/>
      <c r="UO6" s="81"/>
      <c r="UP6" s="81"/>
      <c r="UQ6" s="81"/>
      <c r="UR6" s="81"/>
      <c r="US6" s="81"/>
      <c r="UT6" s="81"/>
      <c r="UU6" s="81"/>
      <c r="UV6" s="81"/>
      <c r="UW6" s="81"/>
      <c r="UX6" s="81"/>
      <c r="UY6" s="81"/>
      <c r="UZ6" s="81"/>
      <c r="VA6" s="81"/>
      <c r="VB6" s="81"/>
      <c r="VC6" s="81"/>
      <c r="VD6" s="81"/>
      <c r="VE6" s="81"/>
      <c r="VF6" s="81"/>
      <c r="VG6" s="81"/>
      <c r="VH6" s="81"/>
      <c r="VI6" s="81"/>
      <c r="VJ6" s="81"/>
      <c r="VK6" s="81"/>
      <c r="VL6" s="81"/>
      <c r="VM6" s="81"/>
      <c r="VN6" s="81"/>
      <c r="VO6" s="81"/>
      <c r="VP6" s="81"/>
      <c r="VQ6" s="81"/>
      <c r="VR6" s="81"/>
      <c r="VS6" s="81"/>
      <c r="VT6" s="81"/>
      <c r="VU6" s="81"/>
      <c r="VV6" s="81"/>
      <c r="VW6" s="81"/>
      <c r="VX6" s="81"/>
      <c r="VY6" s="81"/>
      <c r="VZ6" s="81"/>
      <c r="WA6" s="81"/>
      <c r="WB6" s="81"/>
      <c r="WC6" s="81"/>
      <c r="WD6" s="81"/>
      <c r="WE6" s="81"/>
      <c r="WF6" s="81"/>
      <c r="WG6" s="81"/>
      <c r="WH6" s="81"/>
      <c r="WI6" s="81"/>
      <c r="WJ6" s="81"/>
      <c r="WK6" s="81"/>
      <c r="WL6" s="81"/>
      <c r="WM6" s="81"/>
      <c r="WN6" s="81"/>
      <c r="WO6" s="81"/>
      <c r="WP6" s="81"/>
      <c r="WQ6" s="81"/>
      <c r="WR6" s="81"/>
      <c r="WS6" s="81"/>
      <c r="WT6" s="81"/>
      <c r="WU6" s="81"/>
      <c r="WV6" s="81"/>
      <c r="WW6" s="81"/>
      <c r="WX6" s="81"/>
      <c r="WY6" s="81"/>
      <c r="WZ6" s="81"/>
      <c r="XA6" s="81"/>
      <c r="XB6" s="81"/>
      <c r="XC6" s="81"/>
      <c r="XD6" s="81"/>
      <c r="XE6" s="81"/>
      <c r="XF6" s="81"/>
      <c r="XG6" s="81"/>
      <c r="XH6" s="81"/>
      <c r="XI6" s="81"/>
      <c r="XJ6" s="81"/>
      <c r="XK6" s="81"/>
      <c r="XL6" s="81"/>
      <c r="XM6" s="81"/>
      <c r="XN6" s="81"/>
      <c r="XO6" s="81"/>
      <c r="XP6" s="81"/>
      <c r="XQ6" s="81"/>
      <c r="XR6" s="81"/>
      <c r="XS6" s="81"/>
      <c r="XT6" s="81"/>
      <c r="XU6" s="81"/>
      <c r="XV6" s="81"/>
      <c r="XW6" s="81"/>
      <c r="XX6" s="81"/>
      <c r="XY6" s="81"/>
      <c r="XZ6" s="81"/>
      <c r="YA6" s="81"/>
      <c r="YB6" s="81"/>
      <c r="YC6" s="81"/>
      <c r="YD6" s="81"/>
      <c r="YE6" s="81"/>
      <c r="YF6" s="81"/>
      <c r="YG6" s="81"/>
      <c r="YH6" s="81"/>
      <c r="YI6" s="81"/>
      <c r="YJ6" s="81"/>
      <c r="YK6" s="81"/>
      <c r="YL6" s="81"/>
      <c r="YM6" s="81"/>
      <c r="YN6" s="81"/>
      <c r="YO6" s="81"/>
      <c r="YP6" s="81"/>
      <c r="YQ6" s="81"/>
      <c r="YR6" s="81"/>
      <c r="YS6" s="81"/>
      <c r="YT6" s="81"/>
      <c r="YU6" s="81"/>
      <c r="YV6" s="81"/>
      <c r="YW6" s="81"/>
      <c r="YX6" s="81"/>
      <c r="YY6" s="81"/>
      <c r="YZ6" s="81"/>
      <c r="ZA6" s="81"/>
      <c r="ZB6" s="81"/>
      <c r="ZC6" s="81"/>
      <c r="ZD6" s="81"/>
      <c r="ZE6" s="81"/>
      <c r="ZF6" s="81"/>
      <c r="ZG6" s="81"/>
      <c r="ZH6" s="81"/>
      <c r="ZI6" s="81"/>
      <c r="ZJ6" s="81"/>
      <c r="ZK6" s="81"/>
      <c r="ZL6" s="81"/>
      <c r="ZM6" s="81"/>
      <c r="ZN6" s="81"/>
      <c r="ZO6" s="81"/>
      <c r="ZP6" s="81"/>
      <c r="ZQ6" s="81"/>
      <c r="ZR6" s="81"/>
      <c r="ZS6" s="81"/>
      <c r="ZT6" s="81"/>
      <c r="ZU6" s="81"/>
      <c r="ZV6" s="81"/>
      <c r="ZW6" s="81"/>
      <c r="ZX6" s="81"/>
      <c r="ZY6" s="81"/>
      <c r="ZZ6" s="81"/>
      <c r="AAA6" s="81"/>
      <c r="AAB6" s="81"/>
      <c r="AAC6" s="81"/>
      <c r="AAD6" s="81"/>
      <c r="AAE6" s="81"/>
      <c r="AAF6" s="81"/>
      <c r="AAG6" s="81"/>
      <c r="AAH6" s="81"/>
      <c r="AAI6" s="81"/>
      <c r="AAJ6" s="81"/>
      <c r="AAK6" s="81"/>
      <c r="AAL6" s="81"/>
      <c r="AAM6" s="81"/>
      <c r="AAN6" s="81"/>
      <c r="AAO6" s="81"/>
      <c r="AAP6" s="81"/>
      <c r="AAQ6" s="81"/>
      <c r="AAR6" s="81"/>
      <c r="AAS6" s="81"/>
      <c r="AAT6" s="81"/>
      <c r="AAU6" s="81"/>
      <c r="AAV6" s="81"/>
      <c r="AAW6" s="81"/>
      <c r="AAX6" s="81"/>
      <c r="AAY6" s="81"/>
      <c r="AAZ6" s="81"/>
      <c r="ABA6" s="81"/>
      <c r="ABB6" s="81"/>
      <c r="ABC6" s="81"/>
      <c r="ABD6" s="81"/>
      <c r="ABE6" s="81"/>
      <c r="ABF6" s="81"/>
      <c r="ABG6" s="81"/>
      <c r="ABH6" s="81"/>
      <c r="ABI6" s="81"/>
      <c r="ABJ6" s="81"/>
      <c r="ABK6" s="81"/>
      <c r="ABL6" s="81"/>
      <c r="ABM6" s="81"/>
      <c r="ABN6" s="81"/>
      <c r="ABO6" s="81"/>
      <c r="ABP6" s="81"/>
      <c r="ABQ6" s="81"/>
      <c r="ABR6" s="81"/>
      <c r="ABS6" s="81"/>
      <c r="ABT6" s="81"/>
      <c r="ABU6" s="81"/>
      <c r="ABV6" s="81"/>
      <c r="ABW6" s="81"/>
      <c r="ABX6" s="81"/>
      <c r="ABY6" s="81"/>
      <c r="ABZ6" s="81"/>
      <c r="ACA6" s="81"/>
      <c r="ACB6" s="81"/>
      <c r="ACC6" s="81"/>
      <c r="ACD6" s="81"/>
      <c r="ACE6" s="81"/>
      <c r="ACF6" s="81"/>
      <c r="ACG6" s="81"/>
      <c r="ACH6" s="81"/>
      <c r="ACI6" s="81"/>
      <c r="ACJ6" s="81"/>
      <c r="ACK6" s="81"/>
      <c r="ACL6" s="81"/>
      <c r="ACM6" s="81"/>
      <c r="ACN6" s="81"/>
      <c r="ACO6" s="81"/>
      <c r="ACP6" s="81"/>
      <c r="ACQ6" s="81"/>
      <c r="ACR6" s="81"/>
      <c r="ACS6" s="81"/>
      <c r="ACT6" s="81"/>
      <c r="ACU6" s="81"/>
      <c r="ACV6" s="81"/>
      <c r="ACW6" s="81"/>
      <c r="ACX6" s="81"/>
      <c r="ACY6" s="81"/>
      <c r="ACZ6" s="81"/>
      <c r="ADA6" s="81"/>
      <c r="ADB6" s="81"/>
      <c r="ADC6" s="81"/>
      <c r="ADD6" s="81"/>
      <c r="ADE6" s="81"/>
      <c r="ADF6" s="81"/>
      <c r="ADG6" s="81"/>
      <c r="ADH6" s="81"/>
      <c r="ADI6" s="81"/>
      <c r="ADJ6" s="81"/>
      <c r="ADK6" s="81"/>
      <c r="ADL6" s="81"/>
      <c r="ADM6" s="81"/>
      <c r="ADN6" s="81"/>
      <c r="ADO6" s="81"/>
      <c r="ADP6" s="81"/>
      <c r="ADQ6" s="81"/>
      <c r="ADR6" s="81"/>
      <c r="ADS6" s="81"/>
      <c r="ADT6" s="81"/>
      <c r="ADU6" s="81"/>
      <c r="ADV6" s="81"/>
      <c r="ADW6" s="81"/>
      <c r="ADX6" s="81"/>
      <c r="ADY6" s="81"/>
      <c r="ADZ6" s="81"/>
      <c r="AEA6" s="81"/>
      <c r="AEB6" s="81"/>
      <c r="AEC6" s="81"/>
      <c r="AED6" s="81"/>
      <c r="AEE6" s="81"/>
      <c r="AEF6" s="81"/>
      <c r="AEG6" s="81"/>
      <c r="AEH6" s="81"/>
      <c r="AEI6" s="81"/>
      <c r="AEJ6" s="81"/>
      <c r="AEK6" s="81"/>
      <c r="AEL6" s="81"/>
      <c r="AEM6" s="81"/>
      <c r="AEN6" s="81"/>
      <c r="AEO6" s="81"/>
      <c r="AEP6" s="81"/>
      <c r="AEQ6" s="81"/>
      <c r="AER6" s="81"/>
      <c r="AES6" s="81"/>
      <c r="AET6" s="81"/>
      <c r="AEU6" s="81"/>
      <c r="AEV6" s="81"/>
      <c r="AEW6" s="81"/>
      <c r="AEX6" s="81"/>
      <c r="AEY6" s="81"/>
      <c r="AEZ6" s="81"/>
      <c r="AFA6" s="81"/>
      <c r="AFB6" s="81"/>
      <c r="AFC6" s="81"/>
      <c r="AFD6" s="81"/>
      <c r="AFE6" s="81"/>
      <c r="AFF6" s="81"/>
      <c r="AFG6" s="81"/>
      <c r="AFH6" s="81"/>
      <c r="AFI6" s="81"/>
      <c r="AFJ6" s="81"/>
      <c r="AFK6" s="81"/>
      <c r="AFL6" s="81"/>
      <c r="AFM6" s="81"/>
      <c r="AFN6" s="81"/>
      <c r="AFO6" s="81"/>
      <c r="AFP6" s="81"/>
      <c r="AFQ6" s="81"/>
      <c r="AFR6" s="81"/>
      <c r="AFS6" s="81"/>
      <c r="AFT6" s="81"/>
      <c r="AFU6" s="81"/>
      <c r="AFV6" s="81"/>
      <c r="AFW6" s="81"/>
      <c r="AFX6" s="81"/>
      <c r="AFY6" s="81"/>
      <c r="AFZ6" s="81"/>
      <c r="AGA6" s="81"/>
      <c r="AGB6" s="81"/>
      <c r="AGC6" s="81"/>
      <c r="AGD6" s="81"/>
      <c r="AGE6" s="81"/>
      <c r="AGF6" s="81"/>
      <c r="AGG6" s="81"/>
      <c r="AGH6" s="81"/>
      <c r="AGI6" s="81"/>
      <c r="AGJ6" s="81"/>
      <c r="AGK6" s="81"/>
      <c r="AGL6" s="81"/>
      <c r="AGM6" s="81"/>
      <c r="AGN6" s="81"/>
      <c r="AGO6" s="81"/>
      <c r="AGP6" s="81"/>
    </row>
    <row r="7" spans="2:874" ht="30" customHeight="1" outlineLevel="1" x14ac:dyDescent="0.2">
      <c r="K7" s="81" t="s">
        <v>317</v>
      </c>
      <c r="DB7" s="230" t="s">
        <v>338</v>
      </c>
    </row>
    <row r="8" spans="2:874" s="227" customFormat="1" ht="30" customHeight="1" x14ac:dyDescent="0.2">
      <c r="B8" s="231">
        <f>SUBTOTAL(3,B6:B6)</f>
        <v>1</v>
      </c>
      <c r="C8" s="232" t="s">
        <v>318</v>
      </c>
      <c r="D8" s="233">
        <f>SUBTOTAL(3,D6:D6)</f>
        <v>1</v>
      </c>
      <c r="E8" s="233">
        <f>SUBTOTAL(3,E6:E6)</f>
        <v>1</v>
      </c>
      <c r="G8" s="233">
        <f>SUBTOTAL(3,G6:G6)</f>
        <v>1</v>
      </c>
      <c r="H8" s="234"/>
      <c r="J8" s="235"/>
      <c r="K8" s="231">
        <f>SUBTOTAL(3,K6:K6)</f>
        <v>1</v>
      </c>
      <c r="L8" s="235"/>
      <c r="M8" s="235"/>
      <c r="O8" s="231">
        <f t="shared" ref="O8:AM8" si="21">SUBTOTAL(9,O6:O6)</f>
        <v>0</v>
      </c>
      <c r="P8" s="231">
        <f t="shared" si="21"/>
        <v>0</v>
      </c>
      <c r="Q8" s="231">
        <f t="shared" si="21"/>
        <v>0</v>
      </c>
      <c r="R8" s="231">
        <f t="shared" si="21"/>
        <v>0</v>
      </c>
      <c r="S8" s="231">
        <f t="shared" si="21"/>
        <v>0</v>
      </c>
      <c r="T8" s="231">
        <f t="shared" si="21"/>
        <v>0</v>
      </c>
      <c r="U8" s="231">
        <f t="shared" si="21"/>
        <v>0</v>
      </c>
      <c r="V8" s="231">
        <f t="shared" si="21"/>
        <v>0</v>
      </c>
      <c r="W8" s="231">
        <f t="shared" si="21"/>
        <v>0</v>
      </c>
      <c r="X8" s="231">
        <f t="shared" si="21"/>
        <v>0</v>
      </c>
      <c r="Y8" s="231">
        <f t="shared" si="21"/>
        <v>0</v>
      </c>
      <c r="Z8" s="231">
        <f t="shared" si="21"/>
        <v>0</v>
      </c>
      <c r="AA8" s="231">
        <f t="shared" si="21"/>
        <v>0</v>
      </c>
      <c r="AB8" s="231">
        <f t="shared" si="21"/>
        <v>0</v>
      </c>
      <c r="AC8" s="231">
        <f t="shared" si="21"/>
        <v>0</v>
      </c>
      <c r="AD8" s="231">
        <f t="shared" si="21"/>
        <v>0</v>
      </c>
      <c r="AE8" s="231">
        <f t="shared" si="21"/>
        <v>0</v>
      </c>
      <c r="AF8" s="231">
        <f t="shared" si="21"/>
        <v>0</v>
      </c>
      <c r="AG8" s="231">
        <f t="shared" si="21"/>
        <v>0</v>
      </c>
      <c r="AH8" s="231">
        <f t="shared" si="21"/>
        <v>0</v>
      </c>
      <c r="AI8" s="231">
        <f t="shared" si="21"/>
        <v>0</v>
      </c>
      <c r="AJ8" s="231">
        <f t="shared" si="21"/>
        <v>0</v>
      </c>
      <c r="AK8" s="231">
        <f t="shared" si="21"/>
        <v>0</v>
      </c>
      <c r="AL8" s="231">
        <f t="shared" si="21"/>
        <v>0</v>
      </c>
      <c r="AM8" s="231">
        <f t="shared" si="21"/>
        <v>0</v>
      </c>
      <c r="AN8" s="231">
        <f t="shared" ref="AN8:AT8" si="22">SUBTOTAL(3,AN6:AN6)</f>
        <v>1</v>
      </c>
      <c r="AO8" s="231">
        <f t="shared" si="22"/>
        <v>1</v>
      </c>
      <c r="AP8" s="231">
        <f t="shared" si="22"/>
        <v>1</v>
      </c>
      <c r="AQ8" s="231">
        <f t="shared" si="22"/>
        <v>1</v>
      </c>
      <c r="AR8" s="231">
        <f t="shared" si="22"/>
        <v>1</v>
      </c>
      <c r="AS8" s="231">
        <f t="shared" si="22"/>
        <v>1</v>
      </c>
      <c r="AT8" s="231">
        <f t="shared" si="22"/>
        <v>1</v>
      </c>
      <c r="AU8" s="231">
        <f>SUBTOTAL(9,AU6:AU6)</f>
        <v>0</v>
      </c>
      <c r="AV8" s="231">
        <f>SUBTOTAL(9,AV6:AV6)</f>
        <v>0</v>
      </c>
      <c r="AW8" s="231">
        <f>SUBTOTAL(3,AW6:AW6)</f>
        <v>0</v>
      </c>
      <c r="AX8" s="231">
        <f>SUBTOTAL(3,AX6:AX6)</f>
        <v>0</v>
      </c>
      <c r="AY8" s="231">
        <f t="shared" ref="AY8:BM8" si="23">SUBTOTAL(9,AY6:AY6)</f>
        <v>0</v>
      </c>
      <c r="AZ8" s="231">
        <f t="shared" si="23"/>
        <v>0</v>
      </c>
      <c r="BA8" s="231">
        <f t="shared" si="23"/>
        <v>0</v>
      </c>
      <c r="BB8" s="231">
        <f t="shared" si="23"/>
        <v>0</v>
      </c>
      <c r="BC8" s="231">
        <f t="shared" si="23"/>
        <v>0</v>
      </c>
      <c r="BD8" s="231">
        <f t="shared" si="23"/>
        <v>0</v>
      </c>
      <c r="BE8" s="231">
        <f t="shared" si="23"/>
        <v>0</v>
      </c>
      <c r="BF8" s="231">
        <f t="shared" si="23"/>
        <v>0</v>
      </c>
      <c r="BG8" s="231" t="e">
        <f t="shared" si="23"/>
        <v>#REF!</v>
      </c>
      <c r="BH8" s="231">
        <f t="shared" si="23"/>
        <v>0</v>
      </c>
      <c r="BI8" s="231">
        <f t="shared" si="23"/>
        <v>0</v>
      </c>
      <c r="BJ8" s="231">
        <f t="shared" si="23"/>
        <v>0</v>
      </c>
      <c r="BK8" s="231">
        <f t="shared" si="23"/>
        <v>0</v>
      </c>
      <c r="BL8" s="231">
        <f t="shared" si="23"/>
        <v>0</v>
      </c>
      <c r="BM8" s="231">
        <f t="shared" si="23"/>
        <v>0</v>
      </c>
      <c r="BN8" s="231">
        <f>SUBTOTAL(3,BN6:BN6)</f>
        <v>0</v>
      </c>
      <c r="BO8" s="231">
        <f>SUBTOTAL(3,BO6:BO6)</f>
        <v>0</v>
      </c>
      <c r="BP8" s="231">
        <f>SUBTOTAL(3,BP6:BP6)</f>
        <v>0</v>
      </c>
      <c r="BQ8" s="231">
        <f>SUBTOTAL(9,BQ6:BQ6)</f>
        <v>0</v>
      </c>
      <c r="BR8" s="231">
        <f>SUBTOTAL(3,BR6:BR6)</f>
        <v>0</v>
      </c>
      <c r="BS8" s="231">
        <f>SUBTOTAL(9,BS6:BS6)</f>
        <v>0</v>
      </c>
      <c r="BT8" s="234"/>
      <c r="BU8" s="234"/>
      <c r="BV8" s="234"/>
      <c r="BW8" s="234"/>
      <c r="BX8" s="234"/>
      <c r="BY8" s="234"/>
      <c r="BZ8" s="234"/>
      <c r="CA8" s="234"/>
      <c r="CB8" s="234"/>
      <c r="CC8" s="234"/>
      <c r="CD8" s="234"/>
      <c r="CE8" s="234"/>
      <c r="CF8" s="234"/>
      <c r="CG8" s="231">
        <f>SUBTOTAL(9,CG6:CG6)</f>
        <v>0</v>
      </c>
      <c r="CH8" s="231">
        <f>SUBTOTAL(3,CH6:CH6)</f>
        <v>1</v>
      </c>
      <c r="CJ8" s="233">
        <f>SUBTOTAL(3,CJ6:CJ6)</f>
        <v>0</v>
      </c>
      <c r="CK8" s="231">
        <f>SUBTOTAL(9,CK6:CK6)</f>
        <v>0</v>
      </c>
      <c r="CL8" s="231">
        <f>SUBTOTAL(9,CL6:CL6)</f>
        <v>0</v>
      </c>
      <c r="CM8" s="235"/>
      <c r="CN8" s="234"/>
      <c r="CQ8" s="234"/>
      <c r="CR8" s="234"/>
      <c r="CU8" s="231">
        <f>SUBTOTAL(3,CU6:CU6)</f>
        <v>0</v>
      </c>
      <c r="DA8" s="233">
        <f>SUBTOTAL(3,DA6:DA6)</f>
        <v>0</v>
      </c>
      <c r="DB8" s="231">
        <f>SUBTOTAL(9,DB6:DB6)</f>
        <v>0</v>
      </c>
      <c r="DC8" s="231">
        <f>SUBTOTAL(9,DC6:DC6)</f>
        <v>0</v>
      </c>
      <c r="DD8" s="231">
        <f>SUBTOTAL(3,DD6:DD6)</f>
        <v>0</v>
      </c>
      <c r="DE8" s="231">
        <f>SUBTOTAL(9,DE6:DE6)</f>
        <v>0</v>
      </c>
      <c r="DF8" s="231">
        <f>SUBTOTAL(9,DF6:DF6)</f>
        <v>0</v>
      </c>
      <c r="DG8" s="231">
        <f>SUBTOTAL(9,DG6:DG6)</f>
        <v>0</v>
      </c>
      <c r="DH8" s="231">
        <f>SUBTOTAL(9,DH6:DH6)</f>
        <v>0</v>
      </c>
      <c r="DI8" s="231">
        <f>SUBTOTAL(3,DI6:DI6)</f>
        <v>0</v>
      </c>
      <c r="DJ8" s="231">
        <f>SUBTOTAL(9,DJ6:DJ6)</f>
        <v>0</v>
      </c>
      <c r="DK8" s="231">
        <f>SUBTOTAL(9,DK6:DK6)</f>
        <v>0</v>
      </c>
      <c r="DL8" s="231">
        <f>SUBTOTAL(9,DL6:DL6)</f>
        <v>0</v>
      </c>
      <c r="DM8" s="231">
        <f>SUBTOTAL(9,DM6:DM6)</f>
        <v>0</v>
      </c>
      <c r="DN8" s="231"/>
      <c r="DO8" s="231"/>
      <c r="DP8" s="231"/>
      <c r="DQ8" s="231"/>
      <c r="DR8" s="231"/>
      <c r="DS8" s="231">
        <f t="shared" ref="DS8:DY8" si="24">SUBTOTAL(9,DS6:DS6)</f>
        <v>0</v>
      </c>
      <c r="DT8" s="231">
        <f t="shared" si="24"/>
        <v>0</v>
      </c>
      <c r="DU8" s="231">
        <f t="shared" si="24"/>
        <v>0</v>
      </c>
      <c r="DV8" s="231">
        <f t="shared" si="24"/>
        <v>0</v>
      </c>
      <c r="DW8" s="231">
        <f t="shared" si="24"/>
        <v>0</v>
      </c>
      <c r="DX8" s="231">
        <f t="shared" si="24"/>
        <v>0</v>
      </c>
      <c r="DY8" s="231">
        <f t="shared" si="24"/>
        <v>0</v>
      </c>
      <c r="DZ8" s="231">
        <f>SUBTOTAL(3,DZ6:DZ6)</f>
        <v>0</v>
      </c>
      <c r="EA8" s="231">
        <f t="shared" ref="EA8:EN8" si="25">SUBTOTAL(9,EA6:EA6)</f>
        <v>0</v>
      </c>
      <c r="EB8" s="231">
        <f t="shared" si="25"/>
        <v>0</v>
      </c>
      <c r="EC8" s="231">
        <f t="shared" si="25"/>
        <v>0</v>
      </c>
      <c r="ED8" s="231">
        <f t="shared" si="25"/>
        <v>0</v>
      </c>
      <c r="EE8" s="231">
        <f t="shared" si="25"/>
        <v>0</v>
      </c>
      <c r="EF8" s="231">
        <f t="shared" si="25"/>
        <v>0</v>
      </c>
      <c r="EG8" s="231">
        <f t="shared" si="25"/>
        <v>0</v>
      </c>
      <c r="EH8" s="231">
        <f t="shared" si="25"/>
        <v>0</v>
      </c>
      <c r="EI8" s="231">
        <f t="shared" si="25"/>
        <v>0</v>
      </c>
      <c r="EJ8" s="231">
        <f t="shared" si="25"/>
        <v>0</v>
      </c>
      <c r="EK8" s="231">
        <f t="shared" si="25"/>
        <v>0</v>
      </c>
      <c r="EL8" s="231">
        <f t="shared" si="25"/>
        <v>0</v>
      </c>
      <c r="EM8" s="231">
        <f t="shared" si="25"/>
        <v>0</v>
      </c>
      <c r="EN8" s="231">
        <f t="shared" si="25"/>
        <v>0</v>
      </c>
      <c r="EO8" s="231">
        <f t="shared" ref="EO8:EU8" si="26">SUBTOTAL(3,EO6:EO6)</f>
        <v>0</v>
      </c>
      <c r="EP8" s="231">
        <f t="shared" si="26"/>
        <v>0</v>
      </c>
      <c r="EQ8" s="231">
        <f t="shared" si="26"/>
        <v>0</v>
      </c>
      <c r="ER8" s="231">
        <f t="shared" si="26"/>
        <v>0</v>
      </c>
      <c r="ES8" s="231">
        <f t="shared" si="26"/>
        <v>0</v>
      </c>
      <c r="ET8" s="231">
        <f t="shared" si="26"/>
        <v>0</v>
      </c>
      <c r="EU8" s="231">
        <f t="shared" si="26"/>
        <v>0</v>
      </c>
      <c r="EV8" s="231">
        <f>SUBTOTAL(9,EV6:EV6)</f>
        <v>0</v>
      </c>
      <c r="EW8" s="231">
        <f>SUBTOTAL(9,EW6:EW6)</f>
        <v>0</v>
      </c>
      <c r="EX8" s="231">
        <f>SUBTOTAL(9,EX6:EX6)</f>
        <v>0</v>
      </c>
      <c r="EY8" s="231">
        <f>SUBTOTAL(3,EY6:EY6)</f>
        <v>0</v>
      </c>
      <c r="EZ8" s="231">
        <f>SUBTOTAL(3,EZ6:EZ6)</f>
        <v>0</v>
      </c>
      <c r="FA8" s="231">
        <f>SUBTOTAL(3,FA6:FA6)</f>
        <v>0</v>
      </c>
      <c r="FB8" s="231">
        <f>SUBTOTAL(3,FB6:FB6)</f>
        <v>0</v>
      </c>
      <c r="FC8" s="231">
        <f>SUBTOTAL(3,FC6:FC6)</f>
        <v>0</v>
      </c>
      <c r="FD8" s="231">
        <f>SUBTOTAL(9,FD6:FD6)</f>
        <v>0</v>
      </c>
      <c r="FE8" s="231">
        <f>SUBTOTAL(9,FE6:FE6)</f>
        <v>0</v>
      </c>
      <c r="FF8" s="231">
        <f>SUBTOTAL(9,FF6:FF6)</f>
        <v>0</v>
      </c>
      <c r="FG8" s="231">
        <f>SUBTOTAL(9,FG6:FG6)</f>
        <v>0</v>
      </c>
      <c r="FH8" s="231">
        <f>SUBTOTAL(3,FH6:FH6)</f>
        <v>0</v>
      </c>
      <c r="FI8" s="231">
        <f>SUBTOTAL(9,FI6:FI6)</f>
        <v>0</v>
      </c>
      <c r="FJ8" s="231">
        <f>SUBTOTAL(3,FJ6:FJ6)</f>
        <v>0</v>
      </c>
      <c r="FK8" s="231" t="e">
        <f t="shared" ref="FK8:FX8" si="27">SUBTOTAL(9,FK6:FK6)</f>
        <v>#VALUE!</v>
      </c>
      <c r="FL8" s="231" t="e">
        <f t="shared" si="27"/>
        <v>#VALUE!</v>
      </c>
      <c r="FM8" s="231">
        <f t="shared" si="27"/>
        <v>0</v>
      </c>
      <c r="FN8" s="231">
        <f t="shared" si="27"/>
        <v>0</v>
      </c>
      <c r="FO8" s="231">
        <f t="shared" si="27"/>
        <v>0</v>
      </c>
      <c r="FP8" s="231">
        <f t="shared" si="27"/>
        <v>0</v>
      </c>
      <c r="FQ8" s="231">
        <f t="shared" si="27"/>
        <v>0</v>
      </c>
      <c r="FR8" s="231">
        <f t="shared" si="27"/>
        <v>0</v>
      </c>
      <c r="FS8" s="231" t="e">
        <f t="shared" si="27"/>
        <v>#REF!</v>
      </c>
      <c r="FT8" s="231">
        <f t="shared" si="27"/>
        <v>0</v>
      </c>
      <c r="FU8" s="231">
        <f t="shared" si="27"/>
        <v>0</v>
      </c>
      <c r="FV8" s="231">
        <f t="shared" si="27"/>
        <v>0</v>
      </c>
      <c r="FW8" s="231">
        <f t="shared" si="27"/>
        <v>0</v>
      </c>
      <c r="FX8" s="231">
        <f t="shared" si="27"/>
        <v>0</v>
      </c>
      <c r="FY8" s="231">
        <f>SUBTOTAL(3,FY6:FY6)</f>
        <v>1</v>
      </c>
      <c r="FZ8" s="231">
        <f>SUBTOTAL(3,FZ6:FZ6)</f>
        <v>1</v>
      </c>
      <c r="GA8" s="231">
        <f>SUBTOTAL(3,GA6:GA6)</f>
        <v>1</v>
      </c>
      <c r="GB8" s="231">
        <f>SUBTOTAL(9,GB6:GB6)</f>
        <v>0</v>
      </c>
      <c r="GC8" s="231">
        <f>SUBTOTAL(9,GC6:GC6)</f>
        <v>0</v>
      </c>
      <c r="GD8" s="231">
        <f>SUBTOTAL(3,GD6:GD6)</f>
        <v>0</v>
      </c>
      <c r="GE8" s="231">
        <f>SUBTOTAL(3,GE6:GE6)</f>
        <v>0</v>
      </c>
      <c r="GF8" s="231" t="e">
        <f>SUBTOTAL(9,GF6:GF6)</f>
        <v>#VALUE!</v>
      </c>
      <c r="GG8" s="231" t="e">
        <f>SUBTOTAL(9,GG6:GG6)</f>
        <v>#VALUE!</v>
      </c>
      <c r="GI8" s="234"/>
      <c r="GJ8" s="234"/>
      <c r="GK8" s="234"/>
      <c r="GL8" s="231">
        <f>SUBTOTAL(9,GL6:GL6)</f>
        <v>0</v>
      </c>
      <c r="GM8" s="231">
        <f>SUBTOTAL(9,GM6:GM6)</f>
        <v>0</v>
      </c>
      <c r="GN8" s="231">
        <f>SUBTOTAL(9,GN6:GN6)</f>
        <v>0</v>
      </c>
    </row>
    <row r="9" spans="2:874" ht="30" customHeight="1" x14ac:dyDescent="0.2"/>
    <row r="10" spans="2:874" ht="30" customHeight="1" x14ac:dyDescent="0.2"/>
    <row r="11" spans="2:874" ht="30" customHeight="1" x14ac:dyDescent="0.2"/>
    <row r="12" spans="2:874" ht="30" customHeight="1" x14ac:dyDescent="0.2"/>
    <row r="13" spans="2:874" ht="30" customHeight="1" x14ac:dyDescent="0.2"/>
    <row r="14" spans="2:874" ht="30" customHeight="1" x14ac:dyDescent="0.2"/>
    <row r="15" spans="2:874" ht="30" customHeight="1" x14ac:dyDescent="0.2"/>
    <row r="16" spans="2:874"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sheetData>
  <sheetProtection algorithmName="SHA-512" hashValue="DIuh+wqOvyanqyIv4UcKMnrWkMYIUja0uZcMvBdb3UasWXgacoA8dZ96Zxry433Y6SC4qXs1OO5pMVI4hv730g==" saltValue="AXCMV57RIRJZJ+I21PYzuA==" spinCount="100000" sheet="1" objects="1" scenarios="1"/>
  <mergeCells count="8">
    <mergeCell ref="X4:Z4"/>
    <mergeCell ref="AB4:AD4"/>
    <mergeCell ref="DU4:DW4"/>
    <mergeCell ref="DX4:EA4"/>
    <mergeCell ref="BT5:BY5"/>
    <mergeCell ref="BZ5:CE5"/>
    <mergeCell ref="AY3:AY5"/>
    <mergeCell ref="CW3:CY4"/>
  </mergeCells>
  <phoneticPr fontId="1"/>
  <conditionalFormatting sqref="O6:AY6">
    <cfRule type="expression" dxfId="2" priority="3">
      <formula>($D6="改修")</formula>
    </cfRule>
  </conditionalFormatting>
  <conditionalFormatting sqref="AZ6:BS6">
    <cfRule type="expression" dxfId="1" priority="2">
      <formula>OR($D6="新築",$D6="登録")</formula>
    </cfRule>
  </conditionalFormatting>
  <conditionalFormatting sqref="DB6:FE6">
    <cfRule type="expression" dxfId="0" priority="1">
      <formula>OR($D6="改修",$D6="登録")</formula>
    </cfRule>
  </conditionalFormatting>
  <dataValidations count="24">
    <dataValidation type="list" allowBlank="1" showInputMessage="1" showErrorMessage="1" sqref="DA6 G6" xr:uid="{A099EDFC-F377-450A-BDD9-8587FFA93F3C}">
      <formula1>"〇"</formula1>
    </dataValidation>
    <dataValidation operator="lessThanOrEqual" allowBlank="1" showInputMessage="1" showErrorMessage="1" error="県産材の実使用量より大きな値は入力しないでください（整数値入力）。" sqref="S6 V6 AC6 Y6 AF6:AG6 AJ6:AK6 AN6:AT6" xr:uid="{606E286C-2132-4C5A-AE5E-B22C7936AFE1}"/>
    <dataValidation allowBlank="1" showInputMessage="1" showErrorMessage="1" error="実木材使用量より大きな値は入力しないでください。補助対象は10m3以上です（整数値で入力）。" sqref="P6" xr:uid="{2E070194-B279-4DA2-9CBC-FF8DD5932CB0}"/>
    <dataValidation operator="greaterThanOrEqual" allowBlank="1" showInputMessage="1" showErrorMessage="1" error="10以上の整数値を入力してください。" sqref="O6 DB6:DD6 DH6:DI6 EY6:FC6 DY6:DZ6 DV6 EE6:EF6 EJ6:EK6 EO6:EU6 DM6:DN6 DP6:DR6" xr:uid="{E7880AE8-607A-4200-946B-1EA6B2106522}"/>
    <dataValidation operator="greaterThanOrEqual" allowBlank="1" showInputMessage="1" showErrorMessage="1" error="日付以外の内容は入力できません" sqref="BT6:CF6" xr:uid="{552551CC-83DE-40CF-8173-EA5E250664D6}"/>
    <dataValidation operator="greaterThanOrEqual" allowBlank="1" showInputMessage="1" showErrorMessage="1" error="数値以外は入力できません" sqref="CK6:CO6 CS6:CY6" xr:uid="{6E45E110-F961-49BA-A191-9725AE3EB80F}"/>
    <dataValidation type="whole" operator="greaterThanOrEqual" allowBlank="1" showInputMessage="1" showErrorMessage="1" error="７未満の値は入力しないでください。（補助対象となるのは最低７平方メートル以上です）" prompt="BU列の左官材料の種類も選択してください。" sqref="BO6" xr:uid="{C4E5E31C-7265-407F-B7AA-5E1DDA3E41CF}">
      <formula1>7</formula1>
    </dataValidation>
    <dataValidation allowBlank="1" showInputMessage="1" showErrorMessage="1" prompt="自動計算" sqref="EV6:EX6 E6 DW6:DX6 DS6:DU6 DJ6:DL6 W6:X6 Z6:AB6 AY6 AH6:AI6 CG6 BS6 BQ6 BL6:BM6 BC6:BD6 AL6:AM6 AU6:AV6 T6:U6 GL6:GN6 Q6:R6 BG6:BH6 B6 AD6:AE6 DO6 FD6:FE6 EA6:ED6 EG6:EI6 DE6:DG6 EL6:EN6" xr:uid="{38C54FDF-0B0E-497F-B9E3-235405AFB2F5}"/>
    <dataValidation type="list" allowBlank="1" showInputMessage="1" showErrorMessage="1" sqref="BR6 AX6" xr:uid="{EBA8D21B-3179-443D-9808-6C31C8EED0D7}">
      <formula1>"モルタル塗,漆喰塗,土壁塗,そとん壁,じゅらく塗,珪藻土塗,その他"</formula1>
    </dataValidation>
    <dataValidation type="list" allowBlank="1" showInputMessage="1" showErrorMessage="1" sqref="AW6" xr:uid="{F2167E74-A96A-4F42-908A-B3CF729DB3F0}">
      <formula1>"平板瓦,和瓦,S瓦"</formula1>
    </dataValidation>
    <dataValidation type="list" allowBlank="1" showInputMessage="1" showErrorMessage="1" promptTitle="重要" prompt="登録を入力した場合は、登録住宅の交付申請のため、次の行を空欄としてください。なお、実績については登録住宅の行ではなく、登録住宅の交付申請に係る次の行の新築欄に入力してください。" sqref="D6" xr:uid="{FDC80BD7-E307-49EF-865F-B469B163E432}">
      <formula1>"新築,改修,登録"</formula1>
    </dataValidation>
    <dataValidation type="list" allowBlank="1" showInputMessage="1" showErrorMessage="1" sqref="CJ6" xr:uid="{C77EDF0C-F828-4FA3-88A6-0C50A7518AFE}">
      <formula1>"手刻み,智頭,久大,大山,ミヨシ,その他"</formula1>
    </dataValidation>
    <dataValidation type="whole" operator="greaterThanOrEqual" allowBlank="1" showInputMessage="1" showErrorMessage="1" error="３未満の値は入力しないでください。_x000a_（建具は見付３㎡以上が補助対象です）" sqref="BP6" xr:uid="{A2FE365E-0A9B-4B65-836D-118354ADDBB0}">
      <formula1>3</formula1>
    </dataValidation>
    <dataValidation type="whole" operator="greaterThanOrEqual" allowBlank="1" showInputMessage="1" showErrorMessage="1" error="７未満の値は入力しないでください。（補助対象となるのは最低７平方メートル以上です）" sqref="BN6" xr:uid="{3A7E225D-96E1-4593-9FC7-0EC5F21DBA01}">
      <formula1>7</formula1>
    </dataValidation>
    <dataValidation type="whole" operator="greaterThanOrEqual" allowBlank="1" showInputMessage="1" showErrorMessage="1" error="整数値で入力" sqref="BB6" xr:uid="{469BC690-B2C7-44A8-A7F0-7D03CA515137}">
      <formula1>0</formula1>
    </dataValidation>
    <dataValidation type="list" allowBlank="1" showInputMessage="1" showErrorMessage="1" sqref="F6" xr:uid="{22E882C6-A666-47A6-B388-A380E79EAAAF}">
      <formula1>"債,支→債,債→支"</formula1>
    </dataValidation>
    <dataValidation type="date" operator="greaterThanOrEqual" allowBlank="1" showInputMessage="1" showErrorMessage="1" error="日付以外は入力できません" sqref="GI6:GK6 CQ6:CR6" xr:uid="{6D1B5294-CA99-4DF5-9CB4-7B0DF914CF59}">
      <formula1>1</formula1>
    </dataValidation>
    <dataValidation type="date" operator="greaterThanOrEqual" allowBlank="1" showInputMessage="1" showErrorMessage="1" error="日付以外の値は入力できません" sqref="H6" xr:uid="{6E741076-1649-4A9D-BB08-5CB24C0D8214}">
      <formula1>1</formula1>
    </dataValidation>
    <dataValidation type="list" allowBlank="1" showInputMessage="1" showErrorMessage="1" sqref="GH6" xr:uid="{07D7E9E9-B3C6-4632-BBC3-DAFBD73ADFD3}">
      <formula1>"実績,取下,取消"</formula1>
    </dataValidation>
    <dataValidation type="list" allowBlank="1" showInputMessage="1" showErrorMessage="1" sqref="CP6" xr:uid="{FF349D70-66D1-42EF-A951-BCBD722A0D72}">
      <formula1>"若年子育て,三世代近居,三世代同居"</formula1>
    </dataValidation>
    <dataValidation type="list" allowBlank="1" showInputMessage="1" showErrorMessage="1" sqref="BE6:BF6 BI6:BK6" xr:uid="{948703D9-C0BD-4AB5-AE6E-37A241C945DB}">
      <formula1>"1"</formula1>
    </dataValidation>
    <dataValidation type="decimal" operator="greaterThanOrEqual" allowBlank="1" showInputMessage="1" showErrorMessage="1" sqref="AZ6" xr:uid="{BF0E4777-F69C-4A9A-8BA2-FFCB7FBF3EEA}">
      <formula1>0</formula1>
    </dataValidation>
    <dataValidation imeMode="halfAlpha" allowBlank="1" showInputMessage="1" showErrorMessage="1" sqref="J1:J1048576 L1:L1048576" xr:uid="{F0FC69E5-2233-4F7F-A042-A313E7381173}"/>
    <dataValidation type="decimal" allowBlank="1" showInputMessage="1" showErrorMessage="1" error="0.3以上が補助対象、実木材使用量以下の数値を入力" sqref="BA6" xr:uid="{3A3CDB8E-05DC-4C6A-8D27-BD4FC8338CA6}">
      <formula1>0.3</formula1>
      <formula2>AZ6</formula2>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【様式第６号の２】事業報告書兼チェックシート</vt:lpstr>
      <vt:lpstr>要入力　交付決定状況入力シート</vt:lpstr>
      <vt:lpstr>【様式第６号の３】補助基準額等算定表</vt:lpstr>
      <vt:lpstr>【規則様式第３号】実績報告書鑑（住まいる）</vt:lpstr>
      <vt:lpstr>【規則様式第３号】実績報告書鑑（健康省エネ）</vt:lpstr>
      <vt:lpstr>(県用)住まいる台帳コピー</vt:lpstr>
      <vt:lpstr>'【規則様式第３号】実績報告書鑑（健康省エネ）'!Print_Area</vt:lpstr>
      <vt:lpstr>'【規則様式第３号】実績報告書鑑（住まいる）'!Print_Area</vt:lpstr>
      <vt:lpstr>【様式第６号の２】事業報告書兼チェックシート!Print_Area</vt:lpstr>
      <vt:lpstr>【様式第６号の３】補助基準額等算定表!Print_Area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増井 祐介</cp:lastModifiedBy>
  <cp:lastPrinted>2025-03-18T07:14:43Z</cp:lastPrinted>
  <dcterms:created xsi:type="dcterms:W3CDTF">2017-01-19T07:37:02Z</dcterms:created>
  <dcterms:modified xsi:type="dcterms:W3CDTF">2026-03-30T12:26:14Z</dcterms:modified>
</cp:coreProperties>
</file>