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10.1.17.158\disk\企画担当\03_とっとり住まいる支援事業\01 交付要綱\R6.4\様式\HP用\"/>
    </mc:Choice>
  </mc:AlternateContent>
  <xr:revisionPtr revIDLastSave="0" documentId="13_ncr:1_{085CDA7F-8922-426E-AE4C-226CCE0A98E2}" xr6:coauthVersionLast="47" xr6:coauthVersionMax="47" xr10:uidLastSave="{00000000-0000-0000-0000-000000000000}"/>
  <bookViews>
    <workbookView xWindow="32025" yWindow="450" windowWidth="19665" windowHeight="13230" xr2:uid="{00000000-000D-0000-FFFF-FFFF00000000}"/>
  </bookViews>
  <sheets>
    <sheet name="【様式第６号の２】事業計画書兼チェックシート（改修）" sheetId="1" r:id="rId1"/>
    <sheet name="交付申請書（計画書連動） (改修)" sheetId="2" r:id="rId2"/>
    <sheet name="台帳コピー" sheetId="3" r:id="rId3"/>
  </sheets>
  <definedNames>
    <definedName name="_xlnm.Print_Area" localSheetId="0">'【様式第６号の２】事業計画書兼チェックシート（改修）'!$A$1:$AA$217</definedName>
    <definedName name="_xlnm.Print_Area" localSheetId="1">'交付申請書（計画書連動） (改修)'!$A$1:$Z$38</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2" i="2" l="1"/>
  <c r="T2" i="2"/>
  <c r="H25" i="2" l="1"/>
  <c r="Y87" i="1"/>
  <c r="Y88" i="1" l="1"/>
  <c r="BU11" i="3"/>
  <c r="BT11" i="3"/>
  <c r="BS11" i="3"/>
  <c r="BF11" i="3" l="1"/>
  <c r="BE11" i="3" l="1"/>
  <c r="BG11" i="3"/>
  <c r="FL13" i="3" l="1"/>
  <c r="BC13" i="3" l="1"/>
  <c r="DK11" i="3" l="1"/>
  <c r="DJ11" i="3"/>
  <c r="D58" i="1" l="1"/>
  <c r="CO11" i="3" l="1"/>
  <c r="DI11" i="3" l="1"/>
  <c r="DH11" i="3"/>
  <c r="DH13" i="3" s="1"/>
  <c r="DG11" i="3"/>
  <c r="DF11" i="3"/>
  <c r="DF13" i="3" s="1"/>
  <c r="DE11" i="3"/>
  <c r="DD11" i="3"/>
  <c r="DD13" i="3" s="1"/>
  <c r="DC11" i="3"/>
  <c r="DB11" i="3"/>
  <c r="DB13" i="3" s="1"/>
  <c r="DA11" i="3"/>
  <c r="CZ11" i="3"/>
  <c r="CR11" i="3" l="1"/>
  <c r="CQ11" i="3"/>
  <c r="CP11" i="3"/>
  <c r="CN11" i="3"/>
  <c r="CM11" i="3"/>
  <c r="CI11" i="3"/>
  <c r="CG11" i="3"/>
  <c r="CE11" i="3"/>
  <c r="CC11" i="3"/>
  <c r="CA11" i="3"/>
  <c r="BY11" i="3"/>
  <c r="BW11" i="3"/>
  <c r="BW13" i="3" s="1"/>
  <c r="BR11" i="3" l="1"/>
  <c r="BG13" i="3" l="1"/>
  <c r="BH11" i="3"/>
  <c r="BE13" i="3"/>
  <c r="N11" i="3"/>
  <c r="M11" i="3"/>
  <c r="L11" i="3"/>
  <c r="K11" i="3"/>
  <c r="K13" i="3" s="1"/>
  <c r="J11" i="3"/>
  <c r="I11" i="3"/>
  <c r="GP13" i="3"/>
  <c r="GO13" i="3"/>
  <c r="GL13" i="3"/>
  <c r="GK13" i="3"/>
  <c r="GJ13" i="3"/>
  <c r="GF13" i="3"/>
  <c r="GE13" i="3"/>
  <c r="GD13" i="3"/>
  <c r="FZ13" i="3"/>
  <c r="FY13" i="3"/>
  <c r="FU13" i="3"/>
  <c r="FT13" i="3"/>
  <c r="FS13" i="3"/>
  <c r="FR13" i="3"/>
  <c r="FQ13" i="3"/>
  <c r="FN13" i="3"/>
  <c r="FM13" i="3"/>
  <c r="FK13" i="3"/>
  <c r="FJ13" i="3"/>
  <c r="FF13" i="3"/>
  <c r="FE13" i="3"/>
  <c r="FD13" i="3"/>
  <c r="FC13" i="3"/>
  <c r="FB13" i="3"/>
  <c r="FA13" i="3"/>
  <c r="EZ13" i="3"/>
  <c r="EV13" i="3"/>
  <c r="EU13" i="3"/>
  <c r="EQ13" i="3"/>
  <c r="EP13" i="3"/>
  <c r="EK13" i="3"/>
  <c r="EH13" i="3"/>
  <c r="EG13" i="3"/>
  <c r="EC13" i="3"/>
  <c r="EB13" i="3"/>
  <c r="DX13" i="3"/>
  <c r="DW13" i="3"/>
  <c r="DS13" i="3"/>
  <c r="DR13" i="3"/>
  <c r="DQ13" i="3"/>
  <c r="CZ13" i="3"/>
  <c r="CO13" i="3"/>
  <c r="BU13" i="3"/>
  <c r="BT13" i="3"/>
  <c r="BS13" i="3"/>
  <c r="BR13" i="3"/>
  <c r="BB13" i="3"/>
  <c r="BA13" i="3"/>
  <c r="DP13" i="3"/>
  <c r="G13" i="3"/>
  <c r="D13" i="3"/>
  <c r="GI11" i="3"/>
  <c r="GI13" i="3" s="1"/>
  <c r="GC11" i="3"/>
  <c r="GC13" i="3" s="1"/>
  <c r="FX11" i="3"/>
  <c r="FX13" i="3" s="1"/>
  <c r="FV11" i="3"/>
  <c r="FG11" i="3"/>
  <c r="EY11" i="3" s="1"/>
  <c r="EY13" i="3" s="1"/>
  <c r="ET11" i="3"/>
  <c r="ET13" i="3" s="1"/>
  <c r="EO11" i="3"/>
  <c r="EO13" i="3" s="1"/>
  <c r="EJ11" i="3"/>
  <c r="EJ13" i="3" s="1"/>
  <c r="EF11" i="3"/>
  <c r="EF13" i="3" s="1"/>
  <c r="EA11" i="3"/>
  <c r="EA13" i="3" s="1"/>
  <c r="DV11" i="3"/>
  <c r="DV13" i="3" s="1"/>
  <c r="DT11" i="3"/>
  <c r="DY11" i="3" s="1"/>
  <c r="DY13" i="3" s="1"/>
  <c r="CQ13" i="3"/>
  <c r="CP13" i="3"/>
  <c r="CM13" i="3"/>
  <c r="AX13" i="3"/>
  <c r="AW13" i="3"/>
  <c r="AV13" i="3"/>
  <c r="AU13" i="3"/>
  <c r="AT13" i="3"/>
  <c r="AS13" i="3"/>
  <c r="AR13" i="3"/>
  <c r="AP13" i="3"/>
  <c r="AO13" i="3"/>
  <c r="AN13" i="3"/>
  <c r="AF13" i="3"/>
  <c r="AD13" i="3"/>
  <c r="V13" i="3"/>
  <c r="S13" i="3"/>
  <c r="P13" i="3"/>
  <c r="O13" i="3"/>
  <c r="E11" i="3"/>
  <c r="E13" i="3" s="1"/>
  <c r="B11" i="3"/>
  <c r="B13" i="3" s="1"/>
  <c r="GX10" i="3"/>
  <c r="GW10" i="3"/>
  <c r="GQ10" i="3"/>
  <c r="GI10" i="3"/>
  <c r="GC10" i="3"/>
  <c r="FX10" i="3"/>
  <c r="FV10" i="3"/>
  <c r="FO10" i="3"/>
  <c r="FG10" i="3"/>
  <c r="FH10" i="3" s="1"/>
  <c r="EY10" i="3"/>
  <c r="ET10" i="3"/>
  <c r="EO10" i="3"/>
  <c r="EJ10" i="3"/>
  <c r="EF10" i="3"/>
  <c r="EA10" i="3"/>
  <c r="DV10" i="3"/>
  <c r="DT10" i="3"/>
  <c r="ED10" i="3" s="1"/>
  <c r="BX10" i="3"/>
  <c r="BR10" i="3"/>
  <c r="BM10" i="3"/>
  <c r="BI10" i="3"/>
  <c r="BH10" i="3"/>
  <c r="FW10" i="3" s="1"/>
  <c r="BD10" i="3"/>
  <c r="AY10" i="3"/>
  <c r="AZ10" i="3" s="1"/>
  <c r="AM10" i="3"/>
  <c r="AI10" i="3"/>
  <c r="AF10" i="3"/>
  <c r="AD10" i="3"/>
  <c r="AB10" i="3"/>
  <c r="U10" i="3"/>
  <c r="R10" i="3"/>
  <c r="Q10" i="3"/>
  <c r="AA10" i="3" s="1"/>
  <c r="E10" i="3"/>
  <c r="B10" i="3"/>
  <c r="GQ9" i="3"/>
  <c r="GI9" i="3"/>
  <c r="GC9" i="3"/>
  <c r="FX9" i="3"/>
  <c r="FV9" i="3"/>
  <c r="FG9" i="3"/>
  <c r="FH9" i="3" s="1"/>
  <c r="ET9" i="3"/>
  <c r="EO9" i="3"/>
  <c r="EJ9" i="3"/>
  <c r="EF9" i="3"/>
  <c r="EA9" i="3"/>
  <c r="DV9" i="3"/>
  <c r="DT9" i="3"/>
  <c r="BX9" i="3"/>
  <c r="BR9" i="3"/>
  <c r="BM9" i="3"/>
  <c r="BI9" i="3"/>
  <c r="BH9" i="3"/>
  <c r="AY9" i="3"/>
  <c r="AZ9" i="3" s="1"/>
  <c r="AM9" i="3"/>
  <c r="AI9" i="3"/>
  <c r="AF9" i="3"/>
  <c r="AD9" i="3"/>
  <c r="AB9" i="3"/>
  <c r="U9" i="3"/>
  <c r="R9" i="3"/>
  <c r="Q9" i="3"/>
  <c r="T9" i="3" s="1"/>
  <c r="E9" i="3"/>
  <c r="B9" i="3"/>
  <c r="GX8" i="3"/>
  <c r="GW8" i="3"/>
  <c r="GQ8" i="3"/>
  <c r="GI8" i="3"/>
  <c r="GC8" i="3"/>
  <c r="FX8" i="3"/>
  <c r="FV8" i="3"/>
  <c r="FO8" i="3"/>
  <c r="FG8" i="3"/>
  <c r="FH8" i="3" s="1"/>
  <c r="ET8" i="3"/>
  <c r="EO8" i="3"/>
  <c r="EJ8" i="3"/>
  <c r="EF8" i="3"/>
  <c r="EA8" i="3"/>
  <c r="DV8" i="3"/>
  <c r="DT8" i="3"/>
  <c r="ED8" i="3" s="1"/>
  <c r="BX8" i="3"/>
  <c r="BR8" i="3"/>
  <c r="BM8" i="3"/>
  <c r="BI8" i="3"/>
  <c r="BH8" i="3"/>
  <c r="AY8" i="3"/>
  <c r="AQ8" i="3" s="1"/>
  <c r="AM8" i="3"/>
  <c r="AI8" i="3"/>
  <c r="AF8" i="3"/>
  <c r="AD8" i="3"/>
  <c r="AB8" i="3"/>
  <c r="U8" i="3"/>
  <c r="R8" i="3"/>
  <c r="Q8" i="3"/>
  <c r="T8" i="3" s="1"/>
  <c r="E8" i="3"/>
  <c r="B8" i="3"/>
  <c r="GI7" i="3"/>
  <c r="GC7" i="3"/>
  <c r="FX7" i="3"/>
  <c r="FV7" i="3"/>
  <c r="FO7" i="3"/>
  <c r="FG7" i="3"/>
  <c r="EY7" i="3" s="1"/>
  <c r="ET7" i="3"/>
  <c r="EO7" i="3"/>
  <c r="EJ7" i="3"/>
  <c r="EF7" i="3"/>
  <c r="EA7" i="3"/>
  <c r="DV7" i="3"/>
  <c r="DT7" i="3"/>
  <c r="EI7" i="3" s="1"/>
  <c r="BR7" i="3"/>
  <c r="BM7" i="3"/>
  <c r="BI7" i="3"/>
  <c r="BH7" i="3"/>
  <c r="BD7" i="3"/>
  <c r="AY7" i="3"/>
  <c r="AZ7" i="3" s="1"/>
  <c r="AM7" i="3"/>
  <c r="AI7" i="3"/>
  <c r="AF7" i="3"/>
  <c r="AD7" i="3"/>
  <c r="AB7" i="3"/>
  <c r="U7" i="3"/>
  <c r="R7" i="3"/>
  <c r="Q7" i="3"/>
  <c r="T7" i="3" s="1"/>
  <c r="E7" i="3"/>
  <c r="B7" i="3"/>
  <c r="GQ6" i="3"/>
  <c r="GI6" i="3"/>
  <c r="GC6" i="3"/>
  <c r="FX6" i="3"/>
  <c r="FV6" i="3"/>
  <c r="FG6" i="3"/>
  <c r="EY6" i="3" s="1"/>
  <c r="ET6" i="3"/>
  <c r="EO6" i="3"/>
  <c r="EJ6" i="3"/>
  <c r="EF6" i="3"/>
  <c r="EA6" i="3"/>
  <c r="DV6" i="3"/>
  <c r="DT6" i="3"/>
  <c r="EL6" i="3" s="1"/>
  <c r="BX6" i="3"/>
  <c r="BR6" i="3"/>
  <c r="BM6" i="3"/>
  <c r="BI6" i="3"/>
  <c r="BH6" i="3"/>
  <c r="AY6" i="3"/>
  <c r="AZ6" i="3" s="1"/>
  <c r="AQ6" i="3"/>
  <c r="AM6" i="3"/>
  <c r="AI6" i="3"/>
  <c r="AF6" i="3"/>
  <c r="AD6" i="3"/>
  <c r="AB6" i="3"/>
  <c r="U6" i="3"/>
  <c r="R6" i="3"/>
  <c r="Q6" i="3"/>
  <c r="AA6" i="3" s="1"/>
  <c r="E6" i="3"/>
  <c r="B6" i="3"/>
  <c r="GM7" i="3" l="1"/>
  <c r="FW9" i="3"/>
  <c r="DY7" i="3"/>
  <c r="BV6" i="3"/>
  <c r="AA9" i="3"/>
  <c r="AQ9" i="3"/>
  <c r="GG6" i="3"/>
  <c r="EW7" i="3"/>
  <c r="DU7" i="3"/>
  <c r="ED7" i="3"/>
  <c r="GG11" i="3"/>
  <c r="GG13" i="3" s="1"/>
  <c r="DZ7" i="3"/>
  <c r="GA9" i="3"/>
  <c r="GG10" i="3"/>
  <c r="FV13" i="3"/>
  <c r="GA11" i="3"/>
  <c r="BH13" i="3"/>
  <c r="EW8" i="3"/>
  <c r="FW6" i="3"/>
  <c r="GA6" i="3"/>
  <c r="FH7" i="3"/>
  <c r="FI7" i="3" s="1"/>
  <c r="DY8" i="3"/>
  <c r="DZ8" i="3" s="1"/>
  <c r="BQ9" i="3"/>
  <c r="CL10" i="3"/>
  <c r="BL6" i="3"/>
  <c r="GB6" i="3" s="1"/>
  <c r="BV9" i="3"/>
  <c r="GG9" i="3"/>
  <c r="BQ6" i="3"/>
  <c r="GH6" i="3" s="1"/>
  <c r="GM6" i="3"/>
  <c r="GN6" i="3" s="1"/>
  <c r="EY9" i="3"/>
  <c r="GM9" i="3"/>
  <c r="GN9" i="3" s="1"/>
  <c r="ER9" i="3"/>
  <c r="BL9" i="3"/>
  <c r="GB9" i="3" s="1"/>
  <c r="EL7" i="3"/>
  <c r="EM7" i="3" s="1"/>
  <c r="EL8" i="3"/>
  <c r="FI9" i="3"/>
  <c r="BV10" i="3"/>
  <c r="R13" i="3"/>
  <c r="AG13" i="3"/>
  <c r="BF13" i="3"/>
  <c r="AZ8" i="3"/>
  <c r="FI8" i="3" s="1"/>
  <c r="DU10" i="3"/>
  <c r="FP10" i="3"/>
  <c r="AA7" i="3"/>
  <c r="FW7" i="3"/>
  <c r="BQ8" i="3"/>
  <c r="DY9" i="3"/>
  <c r="DZ9" i="3" s="1"/>
  <c r="GA10" i="3"/>
  <c r="GM11" i="3"/>
  <c r="GM13" i="3" s="1"/>
  <c r="ER11" i="3"/>
  <c r="ER13" i="3" s="1"/>
  <c r="BL10" i="3"/>
  <c r="GB10" i="3" s="1"/>
  <c r="DY10" i="3"/>
  <c r="ER10" i="3"/>
  <c r="FH11" i="3"/>
  <c r="FH13" i="3" s="1"/>
  <c r="EL10" i="3"/>
  <c r="BL7" i="3"/>
  <c r="GB7" i="3" s="1"/>
  <c r="AL8" i="3"/>
  <c r="GA8" i="3"/>
  <c r="AH9" i="3"/>
  <c r="AE9" i="3" s="1"/>
  <c r="EW10" i="3"/>
  <c r="ED11" i="3"/>
  <c r="ED13" i="3" s="1"/>
  <c r="AH7" i="3"/>
  <c r="AE7" i="3" s="1"/>
  <c r="AL7" i="3"/>
  <c r="BV7" i="3"/>
  <c r="GN7" i="3" s="1"/>
  <c r="AP8" i="3"/>
  <c r="AL9" i="3"/>
  <c r="EL9" i="3"/>
  <c r="AL10" i="3"/>
  <c r="GR10" i="3"/>
  <c r="EI10" i="3"/>
  <c r="AP7" i="3"/>
  <c r="EX7" i="3" s="1"/>
  <c r="GA7" i="3"/>
  <c r="ER8" i="3"/>
  <c r="GM8" i="3"/>
  <c r="GY10" i="3"/>
  <c r="EL11" i="3"/>
  <c r="EL13" i="3" s="1"/>
  <c r="GR6" i="3"/>
  <c r="GY8" i="3"/>
  <c r="GR8" i="3"/>
  <c r="GR9" i="3"/>
  <c r="FP7" i="3"/>
  <c r="T13" i="3"/>
  <c r="DZ11" i="3"/>
  <c r="DZ13" i="3" s="1"/>
  <c r="FI10" i="3"/>
  <c r="EE10" i="3"/>
  <c r="ED6" i="3"/>
  <c r="EE6" i="3" s="1"/>
  <c r="FH6" i="3"/>
  <c r="FI6" i="3" s="1"/>
  <c r="GG8" i="3"/>
  <c r="DU9" i="3"/>
  <c r="EI9" i="3"/>
  <c r="EM9" i="3" s="1"/>
  <c r="AP10" i="3"/>
  <c r="DU11" i="3"/>
  <c r="EI11" i="3"/>
  <c r="FG13" i="3"/>
  <c r="AH6" i="3"/>
  <c r="AE6" i="3" s="1"/>
  <c r="ER7" i="3"/>
  <c r="T6" i="3"/>
  <c r="ER6" i="3"/>
  <c r="GG7" i="3"/>
  <c r="AA8" i="3"/>
  <c r="EE8" i="3" s="1"/>
  <c r="BL8" i="3"/>
  <c r="GB8" i="3" s="1"/>
  <c r="DU8" i="3"/>
  <c r="EI8" i="3"/>
  <c r="AP9" i="3"/>
  <c r="EW9" i="3"/>
  <c r="AQ10" i="3"/>
  <c r="BQ10" i="3"/>
  <c r="GM10" i="3"/>
  <c r="AB13" i="3"/>
  <c r="EW11" i="3"/>
  <c r="EW13" i="3" s="1"/>
  <c r="Q13" i="3"/>
  <c r="AC13" i="3"/>
  <c r="DT13" i="3"/>
  <c r="DU6" i="3"/>
  <c r="EI6" i="3"/>
  <c r="EM6" i="3" s="1"/>
  <c r="FW8" i="3"/>
  <c r="AP6" i="3"/>
  <c r="EW6" i="3"/>
  <c r="AQ7" i="3"/>
  <c r="BQ7" i="3"/>
  <c r="GH7" i="3" s="1"/>
  <c r="EY8" i="3"/>
  <c r="AH10" i="3"/>
  <c r="AE10" i="3" s="1"/>
  <c r="AM13" i="3"/>
  <c r="DY6" i="3"/>
  <c r="BV8" i="3"/>
  <c r="GN8" i="3" s="1"/>
  <c r="ED9" i="3"/>
  <c r="EE9" i="3" s="1"/>
  <c r="T10" i="3"/>
  <c r="AL6" i="3"/>
  <c r="AH8" i="3"/>
  <c r="AE8" i="3" s="1"/>
  <c r="U13" i="3"/>
  <c r="ES9" i="3" l="1"/>
  <c r="EN7" i="3"/>
  <c r="GH9" i="3"/>
  <c r="EX6" i="3"/>
  <c r="EM10" i="3"/>
  <c r="EN10" i="3" s="1"/>
  <c r="EX8" i="3"/>
  <c r="GH10" i="3"/>
  <c r="EE7" i="3"/>
  <c r="GQ7" i="3"/>
  <c r="GX7" i="3" s="1"/>
  <c r="EM8" i="3"/>
  <c r="EN8" i="3" s="1"/>
  <c r="ES7" i="3"/>
  <c r="GN10" i="3"/>
  <c r="ES6" i="3"/>
  <c r="FW11" i="3"/>
  <c r="FW13" i="3" s="1"/>
  <c r="EN9" i="3"/>
  <c r="BD9" i="3"/>
  <c r="CL9" i="3" s="1"/>
  <c r="EX10" i="3"/>
  <c r="BX7" i="3"/>
  <c r="CL7" i="3" s="1"/>
  <c r="DZ10" i="3"/>
  <c r="ES8" i="3"/>
  <c r="GH8" i="3"/>
  <c r="ES10" i="3"/>
  <c r="EX9" i="3"/>
  <c r="EX11" i="3"/>
  <c r="EX13" i="3" s="1"/>
  <c r="EN6" i="3"/>
  <c r="DZ6" i="3"/>
  <c r="EM11" i="3"/>
  <c r="EM13" i="3" s="1"/>
  <c r="EI13" i="3"/>
  <c r="DU13" i="3"/>
  <c r="GA13" i="3"/>
  <c r="AY13" i="3"/>
  <c r="AQ13" i="3"/>
  <c r="BD6" i="3"/>
  <c r="AH13" i="3"/>
  <c r="AA13" i="3"/>
  <c r="EE11" i="3"/>
  <c r="EE13" i="3" s="1"/>
  <c r="BD8" i="3"/>
  <c r="GW9" i="3" l="1"/>
  <c r="FO9" i="3"/>
  <c r="GX9" i="3" s="1"/>
  <c r="FO6" i="3"/>
  <c r="GX6" i="3" s="1"/>
  <c r="GR7" i="3"/>
  <c r="GW7" i="3"/>
  <c r="GY7" i="3" s="1"/>
  <c r="FP8" i="3"/>
  <c r="CL8" i="3"/>
  <c r="EN11" i="3"/>
  <c r="AE13" i="3"/>
  <c r="FP9" i="3"/>
  <c r="FI11" i="3"/>
  <c r="FI13" i="3" s="1"/>
  <c r="AZ13" i="3"/>
  <c r="GY9" i="3"/>
  <c r="FP6" i="3"/>
  <c r="GW6" i="3"/>
  <c r="GY6" i="3" s="1"/>
  <c r="CL6" i="3"/>
  <c r="BD13" i="3" l="1"/>
  <c r="EN13" i="3"/>
  <c r="FO11" i="3"/>
  <c r="FO13" i="3" l="1"/>
  <c r="FP11" i="3"/>
  <c r="FP13" i="3" s="1"/>
  <c r="AK13" i="3" l="1"/>
  <c r="AL13" i="3" l="1"/>
  <c r="ES11" i="3"/>
  <c r="ES13" i="3" s="1"/>
  <c r="AJ13" i="3"/>
  <c r="AI13" i="3"/>
  <c r="W2" i="2" l="1"/>
  <c r="P8" i="2"/>
  <c r="O9" i="2"/>
  <c r="O10" i="2"/>
  <c r="O11" i="2"/>
  <c r="AB8" i="1"/>
  <c r="AB10" i="1"/>
  <c r="AB11" i="1"/>
  <c r="AB12" i="1"/>
  <c r="AB13" i="1"/>
  <c r="AB29" i="1"/>
  <c r="BG29" i="1"/>
  <c r="B5" i="2" s="1"/>
  <c r="AB30" i="1"/>
  <c r="AB31" i="1"/>
  <c r="AB32" i="1"/>
  <c r="AB33" i="1"/>
  <c r="AB34" i="1"/>
  <c r="AB35" i="1"/>
  <c r="AB36" i="1"/>
  <c r="D37" i="1"/>
  <c r="Y37" i="1"/>
  <c r="AB39" i="1"/>
  <c r="AB40" i="1"/>
  <c r="AB41" i="1"/>
  <c r="AB44" i="1"/>
  <c r="AB45" i="1"/>
  <c r="AB46" i="1"/>
  <c r="E47" i="1"/>
  <c r="C51" i="1"/>
  <c r="AB60" i="1"/>
  <c r="Y69" i="1"/>
  <c r="E71" i="1"/>
  <c r="AB77" i="1"/>
  <c r="B81" i="1"/>
  <c r="AB81" i="1" s="1"/>
  <c r="U85" i="1"/>
  <c r="AC155" i="1"/>
  <c r="AB160" i="1"/>
  <c r="Y161" i="1"/>
  <c r="AC163" i="1"/>
  <c r="AB166" i="1"/>
  <c r="AB167" i="1"/>
  <c r="Y171" i="1"/>
  <c r="AC172" i="1"/>
  <c r="Y178" i="1"/>
  <c r="AB178" i="1"/>
  <c r="C196" i="1"/>
  <c r="AB211" i="1"/>
  <c r="AB212" i="1"/>
  <c r="AB213" i="1"/>
  <c r="AB214" i="1"/>
  <c r="AB215" i="1"/>
  <c r="Y89" i="1" l="1"/>
  <c r="Y101" i="1" s="1"/>
  <c r="BL11" i="3" s="1"/>
  <c r="Y118" i="1" l="1"/>
  <c r="BP11" i="3" s="1"/>
  <c r="Y148" i="1"/>
  <c r="AB89" i="1"/>
  <c r="BV11" i="3" l="1"/>
  <c r="BV13" i="3" s="1"/>
  <c r="AB138" i="1"/>
  <c r="BQ11" i="3"/>
  <c r="BQ13" i="3" s="1"/>
  <c r="BJ11" i="3"/>
  <c r="BJ13" i="3" s="1"/>
  <c r="BK11" i="3"/>
  <c r="BK13" i="3" s="1"/>
  <c r="AB139" i="1"/>
  <c r="AB141" i="1"/>
  <c r="BP13" i="3"/>
  <c r="AB140" i="1"/>
  <c r="BO11" i="3"/>
  <c r="BO13" i="3" s="1"/>
  <c r="AB137" i="1"/>
  <c r="BN11" i="3"/>
  <c r="K184" i="1"/>
  <c r="M22" i="2" s="1"/>
  <c r="AB184" i="1"/>
  <c r="BN13" i="3" l="1"/>
  <c r="BM11" i="3"/>
  <c r="BM13" i="3" s="1"/>
  <c r="GN11" i="3"/>
  <c r="GN13" i="3" s="1"/>
  <c r="BX11" i="3"/>
  <c r="GW11" i="3" s="1"/>
  <c r="GH11" i="3"/>
  <c r="GH13" i="3" s="1"/>
  <c r="BL13" i="3"/>
  <c r="GB11" i="3"/>
  <c r="BI11" i="3"/>
  <c r="BI13" i="3" s="1"/>
  <c r="M21" i="2"/>
  <c r="GQ11" i="3" l="1"/>
  <c r="GX11" i="3" s="1"/>
  <c r="GX13" i="3" s="1"/>
  <c r="BX13" i="3"/>
  <c r="CL11" i="3"/>
  <c r="CL13" i="3" s="1"/>
  <c r="GB13" i="3"/>
  <c r="GW13" i="3"/>
  <c r="GR11" i="3" l="1"/>
  <c r="GR13" i="3" s="1"/>
  <c r="GQ13" i="3"/>
  <c r="GY11" i="3"/>
  <c r="GY1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鳥取県庁</author>
  </authors>
  <commentList>
    <comment ref="J211" authorId="0" shapeId="0" xr:uid="{00000000-0006-0000-0000-000001000000}">
      <text>
        <r>
          <rPr>
            <b/>
            <sz val="9"/>
            <color indexed="81"/>
            <rFont val="ＭＳ Ｐゴシック"/>
            <family val="3"/>
            <charset val="128"/>
          </rPr>
          <t>工事監理者が不要な場合は、工事施工者氏名を選択してください。</t>
        </r>
      </text>
    </comment>
  </commentList>
</comments>
</file>

<file path=xl/sharedStrings.xml><?xml version="1.0" encoding="utf-8"?>
<sst xmlns="http://schemas.openxmlformats.org/spreadsheetml/2006/main" count="616" uniqueCount="399">
  <si>
    <t>※延べ面積が100m2以下の場合で、工事監理者が不要なときは工事施工者氏名を選択、記載してください。</t>
    <rPh sb="1" eb="2">
      <t>ノベ</t>
    </rPh>
    <rPh sb="3" eb="5">
      <t>メンセキ</t>
    </rPh>
    <rPh sb="11" eb="13">
      <t>イカ</t>
    </rPh>
    <rPh sb="14" eb="16">
      <t>バアイ</t>
    </rPh>
    <rPh sb="18" eb="20">
      <t>コウジ</t>
    </rPh>
    <rPh sb="20" eb="23">
      <t>カンリシャ</t>
    </rPh>
    <rPh sb="24" eb="26">
      <t>フヨウ</t>
    </rPh>
    <rPh sb="30" eb="32">
      <t>コウジ</t>
    </rPh>
    <rPh sb="32" eb="35">
      <t>セコウシャ</t>
    </rPh>
    <rPh sb="35" eb="37">
      <t>シメイ</t>
    </rPh>
    <rPh sb="38" eb="40">
      <t>センタク</t>
    </rPh>
    <rPh sb="41" eb="43">
      <t>キサイ</t>
    </rPh>
    <phoneticPr fontId="2"/>
  </si>
  <si>
    <t>※工事監理者　建築士法（昭和25年法律第202号）第２条第８項に規定する工事監理をする者をいう。</t>
    <rPh sb="1" eb="3">
      <t>コウジ</t>
    </rPh>
    <rPh sb="3" eb="6">
      <t>カンリシャ</t>
    </rPh>
    <rPh sb="7" eb="11">
      <t>ケンチクシホウ</t>
    </rPh>
    <rPh sb="12" eb="14">
      <t>ショウワ</t>
    </rPh>
    <rPh sb="16" eb="17">
      <t>ネン</t>
    </rPh>
    <rPh sb="17" eb="19">
      <t>ホウリツ</t>
    </rPh>
    <rPh sb="19" eb="20">
      <t>ダイ</t>
    </rPh>
    <rPh sb="23" eb="24">
      <t>ゴウ</t>
    </rPh>
    <rPh sb="25" eb="26">
      <t>ダイ</t>
    </rPh>
    <rPh sb="27" eb="28">
      <t>ジョウ</t>
    </rPh>
    <rPh sb="28" eb="29">
      <t>ダイ</t>
    </rPh>
    <rPh sb="30" eb="31">
      <t>コウ</t>
    </rPh>
    <rPh sb="32" eb="34">
      <t>キテイ</t>
    </rPh>
    <rPh sb="36" eb="38">
      <t>コウジ</t>
    </rPh>
    <rPh sb="38" eb="40">
      <t>カンリ</t>
    </rPh>
    <rPh sb="43" eb="44">
      <t>モノ</t>
    </rPh>
    <phoneticPr fontId="2"/>
  </si>
  <si>
    <t>登録番号</t>
    <rPh sb="0" eb="2">
      <t>トウロク</t>
    </rPh>
    <rPh sb="2" eb="4">
      <t>バンゴウ</t>
    </rPh>
    <phoneticPr fontId="2"/>
  </si>
  <si>
    <t>知事</t>
    <rPh sb="0" eb="2">
      <t>チジ</t>
    </rPh>
    <phoneticPr fontId="2"/>
  </si>
  <si>
    <t>都道府県名</t>
    <rPh sb="0" eb="4">
      <t>トドウフケン</t>
    </rPh>
    <rPh sb="4" eb="5">
      <t>メイ</t>
    </rPh>
    <phoneticPr fontId="2"/>
  </si>
  <si>
    <t>区分</t>
    <rPh sb="0" eb="2">
      <t>クブン</t>
    </rPh>
    <phoneticPr fontId="2"/>
  </si>
  <si>
    <t>建築士事務所の登録</t>
    <rPh sb="0" eb="3">
      <t>ケンチクシ</t>
    </rPh>
    <rPh sb="3" eb="6">
      <t>ジムショ</t>
    </rPh>
    <rPh sb="7" eb="9">
      <t>トウロク</t>
    </rPh>
    <phoneticPr fontId="2"/>
  </si>
  <si>
    <t>建築士事務所名</t>
    <rPh sb="0" eb="3">
      <t>ケンチクシ</t>
    </rPh>
    <rPh sb="3" eb="6">
      <t>ジムショ</t>
    </rPh>
    <rPh sb="6" eb="7">
      <t>メイ</t>
    </rPh>
    <phoneticPr fontId="2"/>
  </si>
  <si>
    <t>工事監理者氏名</t>
  </si>
  <si>
    <t>とっとり住まいる支援事業建設等計画（報告）書【改修用】</t>
    <rPh sb="12" eb="14">
      <t>ケンセツ</t>
    </rPh>
    <rPh sb="14" eb="15">
      <t>ナド</t>
    </rPh>
    <rPh sb="18" eb="20">
      <t>ホウコク</t>
    </rPh>
    <rPh sb="23" eb="25">
      <t>カイシュウ</t>
    </rPh>
    <phoneticPr fontId="2"/>
  </si>
  <si>
    <t>とっとり住まいる支援事業補助金　交付申請書</t>
    <rPh sb="4" eb="5">
      <t>ス</t>
    </rPh>
    <rPh sb="8" eb="15">
      <t>シエンジギョウホジョキン</t>
    </rPh>
    <rPh sb="16" eb="18">
      <t>コウフ</t>
    </rPh>
    <rPh sb="18" eb="21">
      <t>シンセイショ</t>
    </rPh>
    <phoneticPr fontId="2"/>
  </si>
  <si>
    <t>その他必要に応じて別途書類を求められる場合があります。</t>
    <rPh sb="2" eb="3">
      <t>タ</t>
    </rPh>
    <rPh sb="3" eb="5">
      <t>ヒツヨウ</t>
    </rPh>
    <rPh sb="6" eb="7">
      <t>オウ</t>
    </rPh>
    <rPh sb="9" eb="11">
      <t>ベット</t>
    </rPh>
    <rPh sb="11" eb="13">
      <t>ショルイ</t>
    </rPh>
    <rPh sb="14" eb="15">
      <t>モト</t>
    </rPh>
    <rPh sb="19" eb="21">
      <t>バアイ</t>
    </rPh>
    <phoneticPr fontId="2"/>
  </si>
  <si>
    <t>あなたが補助金交付申請で提出する書類は次のとおりです。</t>
    <rPh sb="4" eb="7">
      <t>ホジョキン</t>
    </rPh>
    <rPh sb="7" eb="9">
      <t>コウフ</t>
    </rPh>
    <rPh sb="9" eb="11">
      <t>シンセイ</t>
    </rPh>
    <rPh sb="12" eb="14">
      <t>テイシュツ</t>
    </rPh>
    <rPh sb="16" eb="18">
      <t>ショルイ</t>
    </rPh>
    <rPh sb="19" eb="20">
      <t>ツギ</t>
    </rPh>
    <phoneticPr fontId="2"/>
  </si>
  <si>
    <t>とっとり住まいる支援事業補助金　提出書類　一覧表</t>
    <rPh sb="4" eb="5">
      <t>ス</t>
    </rPh>
    <rPh sb="8" eb="15">
      <t>シエンジギョウホジョキン</t>
    </rPh>
    <rPh sb="16" eb="18">
      <t>テイシュツ</t>
    </rPh>
    <rPh sb="18" eb="20">
      <t>ショルイ</t>
    </rPh>
    <rPh sb="21" eb="23">
      <t>イチラン</t>
    </rPh>
    <rPh sb="23" eb="24">
      <t>ヒョウ</t>
    </rPh>
    <phoneticPr fontId="2"/>
  </si>
  <si>
    <t>※改修費の１／２（千円未満切捨て）又は補助金計算額のうちどちらか低い額が上限額になります。</t>
    <rPh sb="1" eb="4">
      <t>カイシュウヒ</t>
    </rPh>
    <rPh sb="9" eb="11">
      <t>センエン</t>
    </rPh>
    <rPh sb="11" eb="13">
      <t>ミマン</t>
    </rPh>
    <rPh sb="13" eb="15">
      <t>キリス</t>
    </rPh>
    <rPh sb="17" eb="18">
      <t>マタ</t>
    </rPh>
    <rPh sb="19" eb="22">
      <t>ホジョキン</t>
    </rPh>
    <rPh sb="22" eb="24">
      <t>ケイサン</t>
    </rPh>
    <rPh sb="24" eb="25">
      <t>ガク</t>
    </rPh>
    <rPh sb="32" eb="33">
      <t>ヒク</t>
    </rPh>
    <rPh sb="34" eb="35">
      <t>ガク</t>
    </rPh>
    <rPh sb="36" eb="39">
      <t>ジョウゲンガク</t>
    </rPh>
    <phoneticPr fontId="2"/>
  </si>
  <si>
    <t>※県産材使用量の減少等により、住宅完成後に実際に交付する補助金額が交付決定額を下回ることがあります。</t>
    <rPh sb="1" eb="3">
      <t>ケンサン</t>
    </rPh>
    <rPh sb="3" eb="4">
      <t>ザイ</t>
    </rPh>
    <rPh sb="4" eb="6">
      <t>シヨウ</t>
    </rPh>
    <rPh sb="6" eb="7">
      <t>リョウ</t>
    </rPh>
    <rPh sb="8" eb="10">
      <t>ゲンショウ</t>
    </rPh>
    <rPh sb="10" eb="11">
      <t>トウ</t>
    </rPh>
    <rPh sb="15" eb="17">
      <t>ジュウタク</t>
    </rPh>
    <rPh sb="17" eb="19">
      <t>カンセイ</t>
    </rPh>
    <rPh sb="19" eb="20">
      <t>ゴ</t>
    </rPh>
    <rPh sb="21" eb="23">
      <t>ジッサイ</t>
    </rPh>
    <rPh sb="24" eb="26">
      <t>コウフ</t>
    </rPh>
    <rPh sb="28" eb="30">
      <t>ホジョ</t>
    </rPh>
    <rPh sb="30" eb="32">
      <t>キンガク</t>
    </rPh>
    <rPh sb="33" eb="35">
      <t>コウフ</t>
    </rPh>
    <rPh sb="35" eb="37">
      <t>ケッテイ</t>
    </rPh>
    <rPh sb="37" eb="38">
      <t>ガク</t>
    </rPh>
    <rPh sb="39" eb="41">
      <t>シタマワ</t>
    </rPh>
    <phoneticPr fontId="2"/>
  </si>
  <si>
    <t>万円です。</t>
    <rPh sb="0" eb="2">
      <t>マンエン</t>
    </rPh>
    <phoneticPr fontId="2"/>
  </si>
  <si>
    <t>あなたの補助金申請額は</t>
    <rPh sb="4" eb="7">
      <t>ホジョキン</t>
    </rPh>
    <rPh sb="7" eb="9">
      <t>シンセイ</t>
    </rPh>
    <rPh sb="9" eb="10">
      <t>ガク</t>
    </rPh>
    <phoneticPr fontId="2"/>
  </si>
  <si>
    <t>【次ページに続く】</t>
    <rPh sb="1" eb="2">
      <t>ジ</t>
    </rPh>
    <rPh sb="6" eb="7">
      <t>ツヅ</t>
    </rPh>
    <phoneticPr fontId="2"/>
  </si>
  <si>
    <t>＜実績報告時の提出書類＞建具の種類及び見付面積が確認できる資料、設置完了時写真（建具の種類ごとに建築主名、建具業者名及び建具の名称を記載した工事看板入り）及び当該木製建具に係る納品書の写し</t>
    <phoneticPr fontId="2"/>
  </si>
  <si>
    <t>万円</t>
    <rPh sb="0" eb="2">
      <t>マンエン</t>
    </rPh>
    <phoneticPr fontId="2"/>
  </si>
  <si>
    <t>m2</t>
    <phoneticPr fontId="2"/>
  </si>
  <si>
    <t>木製建具の見付面積</t>
    <rPh sb="0" eb="2">
      <t>モクセイ</t>
    </rPh>
    <rPh sb="2" eb="4">
      <t>タテグ</t>
    </rPh>
    <rPh sb="5" eb="7">
      <t>ミツケ</t>
    </rPh>
    <rPh sb="7" eb="9">
      <t>メンセキ</t>
    </rPh>
    <phoneticPr fontId="2"/>
  </si>
  <si>
    <t>見付面積１m2あたり19,000円を支援する。（1m2未満切捨て）</t>
    <rPh sb="0" eb="2">
      <t>ミツケ</t>
    </rPh>
    <rPh sb="2" eb="4">
      <t>メンセキ</t>
    </rPh>
    <rPh sb="16" eb="17">
      <t>エン</t>
    </rPh>
    <rPh sb="18" eb="20">
      <t>シエン</t>
    </rPh>
    <phoneticPr fontId="2"/>
  </si>
  <si>
    <r>
      <t>補助金額　(</t>
    </r>
    <r>
      <rPr>
        <sz val="9"/>
        <color theme="1"/>
        <rFont val="ＭＳ Ｐ明朝"/>
        <family val="1"/>
        <charset val="128"/>
      </rPr>
      <t>自動計算)</t>
    </r>
    <rPh sb="0" eb="2">
      <t>ホジョ</t>
    </rPh>
    <rPh sb="2" eb="4">
      <t>キンガク</t>
    </rPh>
    <rPh sb="6" eb="8">
      <t>ジドウ</t>
    </rPh>
    <rPh sb="8" eb="10">
      <t>ケイサン</t>
    </rPh>
    <phoneticPr fontId="2"/>
  </si>
  <si>
    <r>
      <t>県内に本拠地を置く建具業者が製作した</t>
    </r>
    <r>
      <rPr>
        <sz val="11"/>
        <color rgb="FFFF0000"/>
        <rFont val="ＭＳ Ｐ明朝"/>
        <family val="1"/>
        <charset val="128"/>
      </rPr>
      <t>木製建具を見付面積３m2以上使用</t>
    </r>
    <r>
      <rPr>
        <sz val="11"/>
        <color theme="1"/>
        <rFont val="ＭＳ Ｐ明朝"/>
        <family val="1"/>
        <charset val="128"/>
      </rPr>
      <t>したもの</t>
    </r>
    <phoneticPr fontId="2"/>
  </si>
  <si>
    <t>③木製建具</t>
    <rPh sb="1" eb="3">
      <t>モクセイ</t>
    </rPh>
    <rPh sb="3" eb="5">
      <t>タテグ</t>
    </rPh>
    <phoneticPr fontId="2"/>
  </si>
  <si>
    <t>＜実績報告時の提出書類＞こて塗りで施工中の写真（建築主名記載の工事看板入り）</t>
    <rPh sb="14" eb="15">
      <t>ヌ</t>
    </rPh>
    <rPh sb="17" eb="20">
      <t>セコウチュウ</t>
    </rPh>
    <rPh sb="21" eb="23">
      <t>シャシン</t>
    </rPh>
    <phoneticPr fontId="2"/>
  </si>
  <si>
    <r>
      <t>上記左官の</t>
    </r>
    <r>
      <rPr>
        <sz val="11"/>
        <rFont val="ＭＳ Ｐ明朝"/>
        <family val="1"/>
        <charset val="128"/>
      </rPr>
      <t>こて塗り</t>
    </r>
    <r>
      <rPr>
        <sz val="11"/>
        <color theme="1"/>
        <rFont val="ＭＳ Ｐ明朝"/>
        <family val="1"/>
        <charset val="128"/>
      </rPr>
      <t>面積</t>
    </r>
    <rPh sb="0" eb="2">
      <t>ジョウキ</t>
    </rPh>
    <rPh sb="2" eb="4">
      <t>サカン</t>
    </rPh>
    <rPh sb="7" eb="8">
      <t>ヌ</t>
    </rPh>
    <rPh sb="9" eb="11">
      <t>メンセキ</t>
    </rPh>
    <phoneticPr fontId="2"/>
  </si>
  <si>
    <t>こて塗り面積１m2あたり13,000円を支援する。（1m2未満切捨て）</t>
    <rPh sb="2" eb="3">
      <t>ヌ</t>
    </rPh>
    <rPh sb="4" eb="6">
      <t>メンセキ</t>
    </rPh>
    <rPh sb="18" eb="19">
      <t>エン</t>
    </rPh>
    <rPh sb="20" eb="22">
      <t>シエン</t>
    </rPh>
    <phoneticPr fontId="2"/>
  </si>
  <si>
    <r>
      <t>珪藻土塗その他のこて塗仕上げで</t>
    </r>
    <r>
      <rPr>
        <sz val="11"/>
        <color rgb="FFFF0000"/>
        <rFont val="ＭＳ Ｐ明朝"/>
        <family val="1"/>
        <charset val="128"/>
      </rPr>
      <t>7m2以上施工</t>
    </r>
    <rPh sb="18" eb="20">
      <t>イジョウ</t>
    </rPh>
    <rPh sb="20" eb="22">
      <t>セコウ</t>
    </rPh>
    <phoneticPr fontId="2"/>
  </si>
  <si>
    <t>内壁の場合はモルタル塗、漆喰塗、土塗壁、じゅらく塗、</t>
    <phoneticPr fontId="2"/>
  </si>
  <si>
    <t>外壁の場合はモルタル塗、漆喰塗、その他のこて塗仕上げ</t>
    <phoneticPr fontId="2"/>
  </si>
  <si>
    <t>②左官仕上げ</t>
    <rPh sb="1" eb="3">
      <t>サカン</t>
    </rPh>
    <rPh sb="3" eb="5">
      <t>シア</t>
    </rPh>
    <phoneticPr fontId="2"/>
  </si>
  <si>
    <t>＜実績報告時の提出書類＞施工状況の写真（建築主名記載の工事看板入り）</t>
    <rPh sb="1" eb="3">
      <t>ジッセキ</t>
    </rPh>
    <rPh sb="3" eb="5">
      <t>ホウコク</t>
    </rPh>
    <rPh sb="5" eb="6">
      <t>ジ</t>
    </rPh>
    <rPh sb="7" eb="9">
      <t>テイシュツ</t>
    </rPh>
    <rPh sb="9" eb="11">
      <t>ショルイ</t>
    </rPh>
    <rPh sb="12" eb="14">
      <t>セコウ</t>
    </rPh>
    <rPh sb="14" eb="16">
      <t>ジョウキョウ</t>
    </rPh>
    <rPh sb="17" eb="19">
      <t>シャシン</t>
    </rPh>
    <rPh sb="20" eb="22">
      <t>ケンチク</t>
    </rPh>
    <rPh sb="22" eb="23">
      <t>ヌシ</t>
    </rPh>
    <rPh sb="23" eb="24">
      <t>メイ</t>
    </rPh>
    <rPh sb="24" eb="26">
      <t>キサイ</t>
    </rPh>
    <rPh sb="27" eb="29">
      <t>コウジ</t>
    </rPh>
    <rPh sb="29" eb="31">
      <t>カンバン</t>
    </rPh>
    <rPh sb="31" eb="32">
      <t>イ</t>
    </rPh>
    <phoneticPr fontId="2"/>
  </si>
  <si>
    <t>建築大工技能を活用した見付面積</t>
    <rPh sb="0" eb="2">
      <t>ケンチク</t>
    </rPh>
    <rPh sb="2" eb="4">
      <t>ダイク</t>
    </rPh>
    <rPh sb="4" eb="6">
      <t>ギノウ</t>
    </rPh>
    <rPh sb="7" eb="9">
      <t>カツヨウ</t>
    </rPh>
    <rPh sb="11" eb="13">
      <t>ミツケ</t>
    </rPh>
    <rPh sb="13" eb="15">
      <t>メンセキ</t>
    </rPh>
    <phoneticPr fontId="2"/>
  </si>
  <si>
    <t>見付面積１m2あたり11,000円を支援する。（1m2未満切捨て）</t>
    <rPh sb="0" eb="2">
      <t>ミツケ</t>
    </rPh>
    <rPh sb="2" eb="4">
      <t>メンセキ</t>
    </rPh>
    <rPh sb="16" eb="17">
      <t>エン</t>
    </rPh>
    <rPh sb="18" eb="20">
      <t>シエン</t>
    </rPh>
    <rPh sb="27" eb="29">
      <t>ミマン</t>
    </rPh>
    <rPh sb="29" eb="31">
      <t>キリス</t>
    </rPh>
    <phoneticPr fontId="2"/>
  </si>
  <si>
    <r>
      <t>県産材を使用し、かつ、建築大工技能を活用して室内の見え掛かり部分（床材、壁材、天井材等）の仕上げ改修を行う部分の見付面積（柱、はり等の構造材の見付面積を除く。）と外壁の下見板張りの</t>
    </r>
    <r>
      <rPr>
        <sz val="11"/>
        <color rgb="FFFF0000"/>
        <rFont val="ＭＳ Ｐ明朝"/>
        <family val="1"/>
        <charset val="128"/>
      </rPr>
      <t>見付面積の合計が７m2以上のものに限る</t>
    </r>
    <r>
      <rPr>
        <sz val="11"/>
        <color theme="1"/>
        <rFont val="ＭＳ Ｐ明朝"/>
        <family val="1"/>
        <charset val="128"/>
      </rPr>
      <t>。</t>
    </r>
    <phoneticPr fontId="2"/>
  </si>
  <si>
    <t>①建築大工技能</t>
    <rPh sb="1" eb="3">
      <t>ケンチク</t>
    </rPh>
    <rPh sb="3" eb="5">
      <t>ダイク</t>
    </rPh>
    <rPh sb="5" eb="7">
      <t>ギノウ</t>
    </rPh>
    <phoneticPr fontId="2"/>
  </si>
  <si>
    <t>該当する場合は、該当する項目の□に✔を記入してください（リストから選択）</t>
    <rPh sb="0" eb="2">
      <t>ガイトウ</t>
    </rPh>
    <rPh sb="4" eb="6">
      <t>バアイ</t>
    </rPh>
    <rPh sb="8" eb="10">
      <t>ガイトウ</t>
    </rPh>
    <rPh sb="12" eb="14">
      <t>コウモク</t>
    </rPh>
    <rPh sb="19" eb="21">
      <t>キニュウ</t>
    </rPh>
    <rPh sb="33" eb="35">
      <t>センタク</t>
    </rPh>
    <phoneticPr fontId="2"/>
  </si>
  <si>
    <t>要綱を熟読し、補助対象要件を確認した。</t>
    <phoneticPr fontId="2"/>
  </si>
  <si>
    <t>共通事項</t>
    <rPh sb="0" eb="2">
      <t>キョウツウ</t>
    </rPh>
    <rPh sb="2" eb="4">
      <t>ジコウ</t>
    </rPh>
    <phoneticPr fontId="2"/>
  </si>
  <si>
    <t>＜実績報告時の提出書類＞各伝統技能に係る面積等の算出過程及び結果並びに使用場所がわかる立面図、展開図等の書類</t>
    <phoneticPr fontId="2"/>
  </si>
  <si>
    <t>次の①～③に掲げる伝統技能のうち、いずれか２以上が使用された場合に最大15万円を支援する。</t>
    <rPh sb="0" eb="1">
      <t>ツギ</t>
    </rPh>
    <rPh sb="6" eb="7">
      <t>カカ</t>
    </rPh>
    <rPh sb="9" eb="11">
      <t>デントウ</t>
    </rPh>
    <rPh sb="11" eb="13">
      <t>ギノウ</t>
    </rPh>
    <rPh sb="22" eb="24">
      <t>イジョウ</t>
    </rPh>
    <rPh sb="25" eb="27">
      <t>シヨウ</t>
    </rPh>
    <rPh sb="30" eb="32">
      <t>バアイ</t>
    </rPh>
    <rPh sb="33" eb="35">
      <t>サイダイ</t>
    </rPh>
    <rPh sb="37" eb="39">
      <t>マンエン</t>
    </rPh>
    <rPh sb="40" eb="42">
      <t>シエン</t>
    </rPh>
    <phoneticPr fontId="2"/>
  </si>
  <si>
    <t>５　伝統技能活用改修　（補助金額：上限15万円）</t>
    <rPh sb="2" eb="4">
      <t>デントウ</t>
    </rPh>
    <rPh sb="4" eb="6">
      <t>ギノウ</t>
    </rPh>
    <rPh sb="6" eb="8">
      <t>カツヨウ</t>
    </rPh>
    <rPh sb="8" eb="10">
      <t>カイシュウ</t>
    </rPh>
    <rPh sb="17" eb="19">
      <t>ジョウゲン</t>
    </rPh>
    <phoneticPr fontId="2"/>
  </si>
  <si>
    <t>･同居又は近居する直系親族と姓が異なる場合は、申請者の戸籍謄本等直系親族とわかる書類</t>
    <rPh sb="1" eb="3">
      <t>ドウキョ</t>
    </rPh>
    <rPh sb="3" eb="4">
      <t>マタ</t>
    </rPh>
    <rPh sb="5" eb="7">
      <t>キンキョ</t>
    </rPh>
    <rPh sb="9" eb="11">
      <t>チョッケイ</t>
    </rPh>
    <rPh sb="11" eb="13">
      <t>シンゾク</t>
    </rPh>
    <rPh sb="14" eb="15">
      <t>セイ</t>
    </rPh>
    <rPh sb="16" eb="17">
      <t>コト</t>
    </rPh>
    <rPh sb="19" eb="21">
      <t>バアイ</t>
    </rPh>
    <rPh sb="23" eb="26">
      <t>シンセイシャ</t>
    </rPh>
    <rPh sb="27" eb="29">
      <t>コセキ</t>
    </rPh>
    <rPh sb="29" eb="31">
      <t>トウホン</t>
    </rPh>
    <rPh sb="31" eb="32">
      <t>ナド</t>
    </rPh>
    <rPh sb="32" eb="34">
      <t>チョッケイ</t>
    </rPh>
    <rPh sb="34" eb="36">
      <t>シンゾク</t>
    </rPh>
    <rPh sb="40" eb="42">
      <t>ショルイ</t>
    </rPh>
    <phoneticPr fontId="2"/>
  </si>
  <si>
    <t>・同居又は近居する直系親族世帯全員の住民票の写し　（補助対象住宅に転居後のもの）</t>
    <rPh sb="1" eb="3">
      <t>ドウキョ</t>
    </rPh>
    <rPh sb="3" eb="4">
      <t>マタ</t>
    </rPh>
    <rPh sb="5" eb="7">
      <t>キンキョ</t>
    </rPh>
    <rPh sb="9" eb="11">
      <t>チョッケイ</t>
    </rPh>
    <rPh sb="11" eb="13">
      <t>シンゾク</t>
    </rPh>
    <rPh sb="13" eb="15">
      <t>セタイ</t>
    </rPh>
    <rPh sb="15" eb="17">
      <t>ゼンイン</t>
    </rPh>
    <rPh sb="18" eb="21">
      <t>ジュウミンヒョウ</t>
    </rPh>
    <rPh sb="22" eb="23">
      <t>ウツ</t>
    </rPh>
    <phoneticPr fontId="2"/>
  </si>
  <si>
    <t>＜実績報告時の提出書類＞</t>
    <rPh sb="1" eb="3">
      <t>ジッセキ</t>
    </rPh>
    <rPh sb="3" eb="5">
      <t>ホウコク</t>
    </rPh>
    <rPh sb="5" eb="6">
      <t>ジ</t>
    </rPh>
    <rPh sb="7" eb="9">
      <t>テイシュツ</t>
    </rPh>
    <rPh sb="9" eb="11">
      <t>ショルイ</t>
    </rPh>
    <phoneticPr fontId="2"/>
  </si>
  <si>
    <t>姓</t>
    <rPh sb="0" eb="1">
      <t>セイ</t>
    </rPh>
    <phoneticPr fontId="2"/>
  </si>
  <si>
    <t>小学校区</t>
    <rPh sb="0" eb="3">
      <t>ショウガッコウ</t>
    </rPh>
    <rPh sb="3" eb="4">
      <t>ク</t>
    </rPh>
    <phoneticPr fontId="2"/>
  </si>
  <si>
    <t>住所</t>
    <rPh sb="0" eb="2">
      <t>ジュウショ</t>
    </rPh>
    <phoneticPr fontId="2"/>
  </si>
  <si>
    <t>同居、近居対象の親族世帯</t>
    <rPh sb="0" eb="2">
      <t>ドウキョ</t>
    </rPh>
    <rPh sb="3" eb="5">
      <t>キンキョ</t>
    </rPh>
    <rPh sb="5" eb="7">
      <t>タイショウ</t>
    </rPh>
    <rPh sb="8" eb="10">
      <t>シンゾク</t>
    </rPh>
    <rPh sb="10" eb="12">
      <t>セタイ</t>
    </rPh>
    <phoneticPr fontId="2"/>
  </si>
  <si>
    <t>建設地の小学校区</t>
    <rPh sb="0" eb="3">
      <t>ケンセツチ</t>
    </rPh>
    <rPh sb="4" eb="7">
      <t>ショウガッコウ</t>
    </rPh>
    <rPh sb="7" eb="8">
      <t>ク</t>
    </rPh>
    <phoneticPr fontId="2"/>
  </si>
  <si>
    <t>申請時住所の小学校区</t>
    <rPh sb="0" eb="3">
      <t>シンセイジ</t>
    </rPh>
    <rPh sb="3" eb="5">
      <t>ジュウショ</t>
    </rPh>
    <rPh sb="6" eb="9">
      <t>ショウガッコウ</t>
    </rPh>
    <rPh sb="9" eb="10">
      <t>ク</t>
    </rPh>
    <phoneticPr fontId="2"/>
  </si>
  <si>
    <t>申請者世帯</t>
    <rPh sb="0" eb="3">
      <t>シンセイシャ</t>
    </rPh>
    <rPh sb="3" eb="5">
      <t>セタイ</t>
    </rPh>
    <phoneticPr fontId="2"/>
  </si>
  <si>
    <t>⑥改修することで直系卑属の子育て世帯等と新たに同居する世帯であること。</t>
    <rPh sb="10" eb="12">
      <t>ヒゾク</t>
    </rPh>
    <phoneticPr fontId="2"/>
  </si>
  <si>
    <t>⑤改修することで直系尊属世帯と新たに同居すること。</t>
    <rPh sb="1" eb="3">
      <t>カイシュウ</t>
    </rPh>
    <rPh sb="8" eb="10">
      <t>チョッケイ</t>
    </rPh>
    <rPh sb="10" eb="12">
      <t>ソンゾク</t>
    </rPh>
    <rPh sb="12" eb="14">
      <t>セタイ</t>
    </rPh>
    <rPh sb="15" eb="16">
      <t>アラ</t>
    </rPh>
    <phoneticPr fontId="2"/>
  </si>
  <si>
    <t>④改修することで直系尊属世帯と新たに近居すること。</t>
    <rPh sb="1" eb="3">
      <t>カイシュウ</t>
    </rPh>
    <rPh sb="8" eb="10">
      <t>チョッケイ</t>
    </rPh>
    <rPh sb="10" eb="12">
      <t>ソンゾク</t>
    </rPh>
    <rPh sb="12" eb="14">
      <t>セタイ</t>
    </rPh>
    <rPh sb="15" eb="16">
      <t>アラ</t>
    </rPh>
    <phoneticPr fontId="2"/>
  </si>
  <si>
    <r>
      <t>　※近居とは</t>
    </r>
    <r>
      <rPr>
        <sz val="10"/>
        <color rgb="FFFF0000"/>
        <rFont val="ＭＳ Ｐ明朝"/>
        <family val="1"/>
        <charset val="128"/>
      </rPr>
      <t>同一小学校区内</t>
    </r>
    <r>
      <rPr>
        <sz val="10"/>
        <color theme="1"/>
        <rFont val="ＭＳ Ｐ明朝"/>
        <family val="1"/>
        <charset val="128"/>
      </rPr>
      <t>に居住することをいいます。</t>
    </r>
    <rPh sb="2" eb="4">
      <t>キンキョ</t>
    </rPh>
    <rPh sb="6" eb="8">
      <t>ドウイツ</t>
    </rPh>
    <rPh sb="8" eb="11">
      <t>ショウガッコウ</t>
    </rPh>
    <rPh sb="11" eb="12">
      <t>ク</t>
    </rPh>
    <rPh sb="12" eb="13">
      <t>ナイ</t>
    </rPh>
    <rPh sb="14" eb="16">
      <t>キョジュウ</t>
    </rPh>
    <phoneticPr fontId="2"/>
  </si>
  <si>
    <t>③交付申請の時点では、直系尊属世帯と近居ではないこと。</t>
    <rPh sb="1" eb="3">
      <t>コウフ</t>
    </rPh>
    <rPh sb="3" eb="5">
      <t>シンセイ</t>
    </rPh>
    <rPh sb="6" eb="8">
      <t>ジテン</t>
    </rPh>
    <rPh sb="11" eb="13">
      <t>チョッケイ</t>
    </rPh>
    <rPh sb="13" eb="15">
      <t>ソンゾク</t>
    </rPh>
    <rPh sb="15" eb="17">
      <t>セタイ</t>
    </rPh>
    <rPh sb="18" eb="20">
      <t>キンキョ</t>
    </rPh>
    <phoneticPr fontId="2"/>
  </si>
  <si>
    <r>
      <t>　※同居とは</t>
    </r>
    <r>
      <rPr>
        <sz val="10"/>
        <color rgb="FFFF0000"/>
        <rFont val="ＭＳ Ｐ明朝"/>
        <family val="1"/>
        <charset val="128"/>
      </rPr>
      <t>同一住宅内又は敷地が隣接する住宅</t>
    </r>
    <r>
      <rPr>
        <sz val="10"/>
        <color theme="1"/>
        <rFont val="ＭＳ Ｐ明朝"/>
        <family val="1"/>
        <charset val="128"/>
      </rPr>
      <t>に居住することをいいます。</t>
    </r>
    <rPh sb="11" eb="12">
      <t>マタ</t>
    </rPh>
    <rPh sb="13" eb="15">
      <t>シキチ</t>
    </rPh>
    <rPh sb="16" eb="18">
      <t>リンセツ</t>
    </rPh>
    <rPh sb="20" eb="22">
      <t>ジュウタク</t>
    </rPh>
    <phoneticPr fontId="2"/>
  </si>
  <si>
    <t>②交付申請の時点では、直系尊属世帯（⑥の場合は子育て世帯等）と同居でないこと。</t>
    <rPh sb="1" eb="5">
      <t>コウフシンセイ</t>
    </rPh>
    <rPh sb="6" eb="8">
      <t>ジテン</t>
    </rPh>
    <rPh sb="11" eb="13">
      <t>チョッケイ</t>
    </rPh>
    <rPh sb="13" eb="15">
      <t>ソンゾク</t>
    </rPh>
    <rPh sb="15" eb="17">
      <t>セタイ</t>
    </rPh>
    <rPh sb="20" eb="22">
      <t>バアイ</t>
    </rPh>
    <rPh sb="23" eb="25">
      <t>コソダ</t>
    </rPh>
    <rPh sb="26" eb="28">
      <t>セタイ</t>
    </rPh>
    <rPh sb="28" eb="29">
      <t>ナド</t>
    </rPh>
    <rPh sb="31" eb="33">
      <t>ドウキョ</t>
    </rPh>
    <phoneticPr fontId="2"/>
  </si>
  <si>
    <t>①申請日時点で子育て世帯等であること。</t>
    <rPh sb="1" eb="3">
      <t>シンセイ</t>
    </rPh>
    <rPh sb="3" eb="4">
      <t>ビ</t>
    </rPh>
    <rPh sb="4" eb="6">
      <t>ジテン</t>
    </rPh>
    <rPh sb="7" eb="9">
      <t>コソダ</t>
    </rPh>
    <rPh sb="10" eb="12">
      <t>セタイ</t>
    </rPh>
    <rPh sb="12" eb="13">
      <t>トウ</t>
    </rPh>
    <phoneticPr fontId="2"/>
  </si>
  <si>
    <t>（３） ①に該当せず②⑥の両方に該当</t>
    <rPh sb="6" eb="8">
      <t>ガイトウ</t>
    </rPh>
    <rPh sb="13" eb="15">
      <t>リョウホウ</t>
    </rPh>
    <rPh sb="16" eb="18">
      <t>ガイトウ</t>
    </rPh>
    <phoneticPr fontId="2"/>
  </si>
  <si>
    <t>（２） ①②⑤の全てに該当</t>
    <rPh sb="8" eb="9">
      <t>スベ</t>
    </rPh>
    <rPh sb="11" eb="13">
      <t>ガイトウ</t>
    </rPh>
    <phoneticPr fontId="2"/>
  </si>
  <si>
    <t>（１） ①②③④の全てに該当</t>
    <rPh sb="9" eb="10">
      <t>スベ</t>
    </rPh>
    <rPh sb="12" eb="14">
      <t>ガイトウ</t>
    </rPh>
    <phoneticPr fontId="2"/>
  </si>
  <si>
    <t>次の（１）（２）（３）のいずれかに該当すること。</t>
    <rPh sb="0" eb="1">
      <t>ツギ</t>
    </rPh>
    <rPh sb="17" eb="19">
      <t>ガイトウ</t>
    </rPh>
    <phoneticPr fontId="2"/>
  </si>
  <si>
    <t>４　三世代同居等世帯　（補助金額：１０万円）</t>
    <rPh sb="2" eb="3">
      <t>サン</t>
    </rPh>
    <rPh sb="3" eb="5">
      <t>セダイ</t>
    </rPh>
    <rPh sb="5" eb="7">
      <t>ドウキョ</t>
    </rPh>
    <rPh sb="7" eb="8">
      <t>トウ</t>
    </rPh>
    <rPh sb="8" eb="10">
      <t>セタイ</t>
    </rPh>
    <phoneticPr fontId="2"/>
  </si>
  <si>
    <t>※①②とも、住民票では申請者と配偶者・子との続柄がわからない場合は、戸籍謄本等の提出をお願いすることがあります。（例：申請者が単身赴任中で別居している場合　など）</t>
    <rPh sb="6" eb="9">
      <t>ジュウミンヒョウ</t>
    </rPh>
    <rPh sb="11" eb="14">
      <t>シンセイシャ</t>
    </rPh>
    <rPh sb="15" eb="18">
      <t>ハイグウシャ</t>
    </rPh>
    <rPh sb="19" eb="20">
      <t>コ</t>
    </rPh>
    <rPh sb="22" eb="24">
      <t>ツヅキガラ</t>
    </rPh>
    <rPh sb="30" eb="32">
      <t>バアイ</t>
    </rPh>
    <rPh sb="34" eb="36">
      <t>コセキ</t>
    </rPh>
    <rPh sb="36" eb="38">
      <t>トウホン</t>
    </rPh>
    <rPh sb="38" eb="39">
      <t>ナド</t>
    </rPh>
    <rPh sb="40" eb="42">
      <t>テイシュツ</t>
    </rPh>
    <rPh sb="44" eb="45">
      <t>ネガ</t>
    </rPh>
    <rPh sb="67" eb="68">
      <t>ナカ</t>
    </rPh>
    <phoneticPr fontId="2"/>
  </si>
  <si>
    <t>・申請者の戸籍抄本又は戸籍謄本</t>
    <rPh sb="1" eb="4">
      <t>シンセイシャ</t>
    </rPh>
    <rPh sb="5" eb="7">
      <t>コセキ</t>
    </rPh>
    <rPh sb="7" eb="9">
      <t>ショウホン</t>
    </rPh>
    <rPh sb="9" eb="10">
      <t>マタ</t>
    </rPh>
    <rPh sb="11" eb="13">
      <t>コセキ</t>
    </rPh>
    <rPh sb="13" eb="15">
      <t>トウホン</t>
    </rPh>
    <phoneticPr fontId="2"/>
  </si>
  <si>
    <r>
      <t xml:space="preserve">・補助対象住宅に転居後の世帯全員の住民票
</t>
    </r>
    <r>
      <rPr>
        <sz val="9"/>
        <color rgb="FFFF0000"/>
        <rFont val="ＭＳ Ｐ明朝"/>
        <family val="1"/>
        <charset val="128"/>
      </rPr>
      <t>　（続柄及び転居前の住所が記載されたもの）</t>
    </r>
    <phoneticPr fontId="2"/>
  </si>
  <si>
    <r>
      <t>・補助対象住宅に転居後の世帯全員の住民票
　</t>
    </r>
    <r>
      <rPr>
        <sz val="9"/>
        <color rgb="FFFF0000"/>
        <rFont val="ＭＳ Ｐ明朝"/>
        <family val="1"/>
        <charset val="128"/>
      </rPr>
      <t>（続柄及び転居前の住所が記載されたもの）</t>
    </r>
    <rPh sb="1" eb="3">
      <t>ホジョ</t>
    </rPh>
    <rPh sb="3" eb="5">
      <t>タイショウ</t>
    </rPh>
    <rPh sb="5" eb="7">
      <t>ジュウタク</t>
    </rPh>
    <rPh sb="8" eb="11">
      <t>テンキョゴ</t>
    </rPh>
    <rPh sb="12" eb="14">
      <t>セタイ</t>
    </rPh>
    <rPh sb="14" eb="16">
      <t>ゼンイン</t>
    </rPh>
    <rPh sb="17" eb="20">
      <t>ジュウミンヒョウ</t>
    </rPh>
    <rPh sb="23" eb="25">
      <t>ツヅキガラ</t>
    </rPh>
    <rPh sb="25" eb="26">
      <t>オヨ</t>
    </rPh>
    <rPh sb="27" eb="30">
      <t>テンキョマエ</t>
    </rPh>
    <rPh sb="31" eb="33">
      <t>ジュウショ</t>
    </rPh>
    <rPh sb="34" eb="36">
      <t>キサイ</t>
    </rPh>
    <phoneticPr fontId="2"/>
  </si>
  <si>
    <t>交付申請の時点で婚姻していない場合は対象外です。</t>
    <rPh sb="0" eb="2">
      <t>コウフ</t>
    </rPh>
    <rPh sb="2" eb="4">
      <t>シンセイ</t>
    </rPh>
    <rPh sb="5" eb="7">
      <t>ジテン</t>
    </rPh>
    <rPh sb="8" eb="10">
      <t>コンイン</t>
    </rPh>
    <rPh sb="15" eb="17">
      <t>バアイ</t>
    </rPh>
    <rPh sb="18" eb="21">
      <t>タイショウガイ</t>
    </rPh>
    <phoneticPr fontId="2"/>
  </si>
  <si>
    <t>交付申請の時点で子が生まれていない場合は対象外です。</t>
    <rPh sb="0" eb="4">
      <t>コウフシンセイ</t>
    </rPh>
    <rPh sb="5" eb="7">
      <t>ジテン</t>
    </rPh>
    <rPh sb="8" eb="9">
      <t>コ</t>
    </rPh>
    <rPh sb="10" eb="11">
      <t>ウ</t>
    </rPh>
    <rPh sb="17" eb="19">
      <t>バアイ</t>
    </rPh>
    <rPh sb="20" eb="23">
      <t>タイショウガイ</t>
    </rPh>
    <phoneticPr fontId="2"/>
  </si>
  <si>
    <t>＜留意点＞</t>
    <rPh sb="1" eb="4">
      <t>リュウイテン</t>
    </rPh>
    <phoneticPr fontId="2"/>
  </si>
  <si>
    <t>　にある子を養育している世帯</t>
    <rPh sb="4" eb="5">
      <t>コ</t>
    </rPh>
    <rPh sb="6" eb="8">
      <t>ヨウイク</t>
    </rPh>
    <rPh sb="12" eb="14">
      <t>セタイ</t>
    </rPh>
    <phoneticPr fontId="2"/>
  </si>
  <si>
    <t>② 婚姻後10年以内の夫婦を含む世帯</t>
    <rPh sb="2" eb="4">
      <t>コンイン</t>
    </rPh>
    <rPh sb="4" eb="5">
      <t>ゴ</t>
    </rPh>
    <rPh sb="7" eb="8">
      <t>ネン</t>
    </rPh>
    <rPh sb="8" eb="10">
      <t>イナイ</t>
    </rPh>
    <rPh sb="11" eb="13">
      <t>フウフ</t>
    </rPh>
    <rPh sb="14" eb="15">
      <t>フク</t>
    </rPh>
    <rPh sb="16" eb="18">
      <t>セタイ</t>
    </rPh>
    <phoneticPr fontId="2"/>
  </si>
  <si>
    <t>① 18歳に達して以後の最初の3月31日まで</t>
    <rPh sb="4" eb="5">
      <t>サイ</t>
    </rPh>
    <rPh sb="6" eb="7">
      <t>タッ</t>
    </rPh>
    <rPh sb="9" eb="11">
      <t>イゴ</t>
    </rPh>
    <rPh sb="12" eb="14">
      <t>サイショ</t>
    </rPh>
    <rPh sb="16" eb="17">
      <t>ガツ</t>
    </rPh>
    <rPh sb="19" eb="20">
      <t>ニチ</t>
    </rPh>
    <phoneticPr fontId="2"/>
  </si>
  <si>
    <t>次の①②のどちらかに該当すること。</t>
    <phoneticPr fontId="2"/>
  </si>
  <si>
    <t>３　子育て世帯等　（補助金額：１０万円）</t>
    <rPh sb="2" eb="4">
      <t>コソダ</t>
    </rPh>
    <rPh sb="5" eb="7">
      <t>セタイ</t>
    </rPh>
    <rPh sb="7" eb="8">
      <t>トウ</t>
    </rPh>
    <rPh sb="10" eb="14">
      <t>ホジョキンガク</t>
    </rPh>
    <rPh sb="17" eb="19">
      <t>マンエン</t>
    </rPh>
    <phoneticPr fontId="2"/>
  </si>
  <si>
    <t>・県産材の構造材又は下地材、県産内外装材、県産木塀の補助上限額は25万円になります。</t>
    <rPh sb="1" eb="2">
      <t>ケン</t>
    </rPh>
    <rPh sb="2" eb="4">
      <t>サンザイ</t>
    </rPh>
    <rPh sb="5" eb="8">
      <t>コウゾウザイ</t>
    </rPh>
    <rPh sb="8" eb="9">
      <t>マタ</t>
    </rPh>
    <rPh sb="10" eb="13">
      <t>シタジザイ</t>
    </rPh>
    <rPh sb="14" eb="16">
      <t>ケンサン</t>
    </rPh>
    <rPh sb="16" eb="17">
      <t>ナイ</t>
    </rPh>
    <rPh sb="17" eb="20">
      <t>ガイソウザイ</t>
    </rPh>
    <rPh sb="21" eb="23">
      <t>ケンサン</t>
    </rPh>
    <rPh sb="23" eb="24">
      <t>モク</t>
    </rPh>
    <rPh sb="24" eb="25">
      <t>ベイ</t>
    </rPh>
    <rPh sb="26" eb="28">
      <t>ホジョ</t>
    </rPh>
    <rPh sb="28" eb="31">
      <t>ジョウゲンガク</t>
    </rPh>
    <rPh sb="34" eb="36">
      <t>マンエン</t>
    </rPh>
    <phoneticPr fontId="2"/>
  </si>
  <si>
    <t>見付面積の算出過程及び結果並びに使用場所がわかる立面図、展開図等の書類</t>
  </si>
  <si>
    <t>県産材使用に関する補助金額　計：</t>
    <rPh sb="0" eb="2">
      <t>ケンサン</t>
    </rPh>
    <rPh sb="2" eb="3">
      <t>ザイ</t>
    </rPh>
    <rPh sb="3" eb="5">
      <t>シヨウ</t>
    </rPh>
    <rPh sb="6" eb="7">
      <t>カン</t>
    </rPh>
    <rPh sb="9" eb="11">
      <t>ホジョ</t>
    </rPh>
    <rPh sb="11" eb="13">
      <t>キンガク</t>
    </rPh>
    <rPh sb="14" eb="15">
      <t>ケイ</t>
    </rPh>
    <phoneticPr fontId="2"/>
  </si>
  <si>
    <r>
      <t>③県産内外装材、県産木塀の</t>
    </r>
    <r>
      <rPr>
        <sz val="11"/>
        <color rgb="FFFF0000"/>
        <rFont val="ＭＳ Ｐ明朝"/>
        <family val="1"/>
        <charset val="128"/>
      </rPr>
      <t>見付面積</t>
    </r>
    <rPh sb="1" eb="3">
      <t>ケンサン</t>
    </rPh>
    <rPh sb="3" eb="4">
      <t>ナイ</t>
    </rPh>
    <rPh sb="4" eb="7">
      <t>ガイソウザイ</t>
    </rPh>
    <rPh sb="8" eb="10">
      <t>ケンサン</t>
    </rPh>
    <rPh sb="10" eb="11">
      <t>モク</t>
    </rPh>
    <rPh sb="11" eb="12">
      <t>ベイ</t>
    </rPh>
    <rPh sb="13" eb="15">
      <t>ミツケ</t>
    </rPh>
    <rPh sb="15" eb="17">
      <t>メンセキ</t>
    </rPh>
    <phoneticPr fontId="2"/>
  </si>
  <si>
    <t>②県産材の構造材又は下地材の使用材積</t>
    <rPh sb="5" eb="8">
      <t>コウゾウザイ</t>
    </rPh>
    <rPh sb="8" eb="9">
      <t>マタ</t>
    </rPh>
    <rPh sb="10" eb="13">
      <t>シタジザイ</t>
    </rPh>
    <rPh sb="16" eb="18">
      <t>ザイセキ</t>
    </rPh>
    <phoneticPr fontId="2"/>
  </si>
  <si>
    <r>
      <t>①木材使用材積合計</t>
    </r>
    <r>
      <rPr>
        <sz val="10"/>
        <color theme="1"/>
        <rFont val="ＭＳ Ｐ明朝"/>
        <family val="1"/>
        <charset val="128"/>
      </rPr>
      <t>（</t>
    </r>
    <r>
      <rPr>
        <sz val="10"/>
        <color rgb="FFFF0000"/>
        <rFont val="ＭＳ Ｐ明朝"/>
        <family val="1"/>
        <charset val="128"/>
      </rPr>
      <t>県産材以外の木材を含む</t>
    </r>
    <r>
      <rPr>
        <sz val="10"/>
        <color theme="1"/>
        <rFont val="ＭＳ Ｐ明朝"/>
        <family val="1"/>
        <charset val="128"/>
      </rPr>
      <t>材積）</t>
    </r>
    <rPh sb="1" eb="3">
      <t>モクザイ</t>
    </rPh>
    <rPh sb="3" eb="5">
      <t>シヨウ</t>
    </rPh>
    <rPh sb="5" eb="7">
      <t>ザイセキ</t>
    </rPh>
    <rPh sb="7" eb="9">
      <t>ゴウケイ</t>
    </rPh>
    <rPh sb="10" eb="12">
      <t>ケンサン</t>
    </rPh>
    <rPh sb="12" eb="13">
      <t>ザイ</t>
    </rPh>
    <rPh sb="13" eb="15">
      <t>イガイ</t>
    </rPh>
    <rPh sb="16" eb="18">
      <t>モクザイ</t>
    </rPh>
    <rPh sb="19" eb="20">
      <t>フク</t>
    </rPh>
    <rPh sb="21" eb="23">
      <t>ザイセキ</t>
    </rPh>
    <phoneticPr fontId="2"/>
  </si>
  <si>
    <t>使用量</t>
    <rPh sb="0" eb="2">
      <t>シヨウ</t>
    </rPh>
    <rPh sb="2" eb="3">
      <t>リョウ</t>
    </rPh>
    <phoneticPr fontId="2"/>
  </si>
  <si>
    <t>プレカットを一切使用しない。</t>
    <rPh sb="6" eb="8">
      <t>イッサイ</t>
    </rPh>
    <rPh sb="8" eb="10">
      <t>シヨウ</t>
    </rPh>
    <phoneticPr fontId="2"/>
  </si>
  <si>
    <t>＜実績報告時の提出書類＞県内プレカット加工証明書（様式第９号）又はその写し</t>
    <rPh sb="1" eb="3">
      <t>ジッセキ</t>
    </rPh>
    <rPh sb="3" eb="5">
      <t>ホウコク</t>
    </rPh>
    <rPh sb="5" eb="6">
      <t>ジ</t>
    </rPh>
    <rPh sb="7" eb="9">
      <t>テイシュツ</t>
    </rPh>
    <rPh sb="9" eb="11">
      <t>ショルイ</t>
    </rPh>
    <rPh sb="12" eb="14">
      <t>ケンナイ</t>
    </rPh>
    <rPh sb="19" eb="21">
      <t>カコウ</t>
    </rPh>
    <rPh sb="21" eb="24">
      <t>ショウメイショ</t>
    </rPh>
    <rPh sb="25" eb="27">
      <t>ヨウシキ</t>
    </rPh>
    <rPh sb="27" eb="28">
      <t>ダイ</t>
    </rPh>
    <rPh sb="29" eb="30">
      <t>ゴウ</t>
    </rPh>
    <rPh sb="31" eb="32">
      <t>マタ</t>
    </rPh>
    <rPh sb="35" eb="36">
      <t>ウツ</t>
    </rPh>
    <phoneticPr fontId="2"/>
  </si>
  <si>
    <t>プレカット工場名</t>
    <rPh sb="5" eb="7">
      <t>コウジョウ</t>
    </rPh>
    <rPh sb="7" eb="8">
      <t>メイ</t>
    </rPh>
    <phoneticPr fontId="2"/>
  </si>
  <si>
    <t>プレカットを行う場合は、県内のプレカット工場で加工すること。</t>
    <rPh sb="6" eb="7">
      <t>オコナ</t>
    </rPh>
    <rPh sb="8" eb="10">
      <t>バアイ</t>
    </rPh>
    <rPh sb="12" eb="14">
      <t>ケンナイ</t>
    </rPh>
    <rPh sb="20" eb="22">
      <t>コウジョウ</t>
    </rPh>
    <rPh sb="23" eb="25">
      <t>カコウ</t>
    </rPh>
    <phoneticPr fontId="2"/>
  </si>
  <si>
    <t>県産材を構造材若しくは下地材として０．３m3以上使用すること又は内外装材仕上げ材若しくは木塀として１m2以上使用すること。</t>
    <rPh sb="4" eb="7">
      <t>コウゾウザイ</t>
    </rPh>
    <rPh sb="7" eb="8">
      <t>モ</t>
    </rPh>
    <rPh sb="11" eb="14">
      <t>シタジザイ</t>
    </rPh>
    <rPh sb="22" eb="24">
      <t>イジョウ</t>
    </rPh>
    <rPh sb="24" eb="26">
      <t>シヨウ</t>
    </rPh>
    <rPh sb="30" eb="31">
      <t>マタ</t>
    </rPh>
    <rPh sb="32" eb="35">
      <t>ナイガイソウ</t>
    </rPh>
    <rPh sb="35" eb="36">
      <t>ザイ</t>
    </rPh>
    <rPh sb="36" eb="38">
      <t>シア</t>
    </rPh>
    <rPh sb="39" eb="40">
      <t>ザイ</t>
    </rPh>
    <rPh sb="40" eb="41">
      <t>モ</t>
    </rPh>
    <rPh sb="44" eb="45">
      <t>キ</t>
    </rPh>
    <rPh sb="45" eb="46">
      <t>ヘイ</t>
    </rPh>
    <rPh sb="52" eb="54">
      <t>イジョウ</t>
    </rPh>
    <rPh sb="54" eb="56">
      <t>シヨウ</t>
    </rPh>
    <phoneticPr fontId="2"/>
  </si>
  <si>
    <t>２　県産材の使用</t>
    <rPh sb="2" eb="4">
      <t>ケンサン</t>
    </rPh>
    <rPh sb="4" eb="5">
      <t>ザイ</t>
    </rPh>
    <rPh sb="6" eb="8">
      <t>シヨウ</t>
    </rPh>
    <phoneticPr fontId="2"/>
  </si>
  <si>
    <t>（実績報告時）交付申請時からの改修部分の図面、配置図の変更がある。</t>
    <rPh sb="1" eb="3">
      <t>ジッセキ</t>
    </rPh>
    <rPh sb="3" eb="5">
      <t>ホウコク</t>
    </rPh>
    <rPh sb="5" eb="6">
      <t>ジ</t>
    </rPh>
    <rPh sb="7" eb="9">
      <t>コウフ</t>
    </rPh>
    <rPh sb="9" eb="11">
      <t>シンセイ</t>
    </rPh>
    <rPh sb="11" eb="12">
      <t>ジ</t>
    </rPh>
    <rPh sb="15" eb="17">
      <t>カイシュウ</t>
    </rPh>
    <rPh sb="17" eb="19">
      <t>ブブン</t>
    </rPh>
    <rPh sb="20" eb="22">
      <t>ズメン</t>
    </rPh>
    <rPh sb="23" eb="26">
      <t>ハイチズ</t>
    </rPh>
    <rPh sb="27" eb="29">
      <t>ヘンコウ</t>
    </rPh>
    <phoneticPr fontId="2"/>
  </si>
  <si>
    <t>他の補助金の利用有無</t>
    <rPh sb="0" eb="1">
      <t>ホカ</t>
    </rPh>
    <rPh sb="2" eb="5">
      <t>ホジョキン</t>
    </rPh>
    <rPh sb="6" eb="8">
      <t>リヨウ</t>
    </rPh>
    <rPh sb="8" eb="10">
      <t>ウム</t>
    </rPh>
    <phoneticPr fontId="2"/>
  </si>
  <si>
    <t>当該改修工事は省エネ改修（Re NE-ST改修）を含む工事である。</t>
    <rPh sb="0" eb="4">
      <t>トウガイカイシュウ</t>
    </rPh>
    <rPh sb="4" eb="6">
      <t>コウジ</t>
    </rPh>
    <rPh sb="7" eb="8">
      <t>ショウ</t>
    </rPh>
    <rPh sb="10" eb="12">
      <t>カイシュウ</t>
    </rPh>
    <rPh sb="21" eb="23">
      <t>カイシュウ</t>
    </rPh>
    <rPh sb="25" eb="26">
      <t>フク</t>
    </rPh>
    <rPh sb="27" eb="29">
      <t>コウジ</t>
    </rPh>
    <phoneticPr fontId="2"/>
  </si>
  <si>
    <t>その他、この住宅の改修にあたり関連法令に適合していること。</t>
    <rPh sb="2" eb="3">
      <t>タ</t>
    </rPh>
    <rPh sb="6" eb="8">
      <t>ジュウタク</t>
    </rPh>
    <rPh sb="9" eb="11">
      <t>カイシュウ</t>
    </rPh>
    <rPh sb="15" eb="17">
      <t>カンレン</t>
    </rPh>
    <rPh sb="17" eb="19">
      <t>ホウレイ</t>
    </rPh>
    <rPh sb="20" eb="22">
      <t>テキゴウ</t>
    </rPh>
    <phoneticPr fontId="2"/>
  </si>
  <si>
    <t>日</t>
    <rPh sb="0" eb="1">
      <t>ニチ</t>
    </rPh>
    <phoneticPr fontId="2"/>
  </si>
  <si>
    <t>月</t>
    <rPh sb="0" eb="1">
      <t>ツキ</t>
    </rPh>
    <phoneticPr fontId="2"/>
  </si>
  <si>
    <t>年</t>
    <rPh sb="0" eb="1">
      <t>ネン</t>
    </rPh>
    <phoneticPr fontId="2"/>
  </si>
  <si>
    <t>建築確認申請又は工事届提出年月日</t>
    <rPh sb="0" eb="2">
      <t>ケンチク</t>
    </rPh>
    <rPh sb="2" eb="4">
      <t>カクニン</t>
    </rPh>
    <rPh sb="4" eb="6">
      <t>シンセイ</t>
    </rPh>
    <rPh sb="6" eb="7">
      <t>マタ</t>
    </rPh>
    <rPh sb="8" eb="10">
      <t>コウジ</t>
    </rPh>
    <rPh sb="10" eb="11">
      <t>トド</t>
    </rPh>
    <rPh sb="11" eb="13">
      <t>テイシュツ</t>
    </rPh>
    <rPh sb="13" eb="16">
      <t>ネンガッピ</t>
    </rPh>
    <phoneticPr fontId="2"/>
  </si>
  <si>
    <t>車庫、物置、木塀等の工事</t>
    <rPh sb="0" eb="2">
      <t>シャコ</t>
    </rPh>
    <rPh sb="3" eb="5">
      <t>モノオキ</t>
    </rPh>
    <rPh sb="6" eb="7">
      <t>モク</t>
    </rPh>
    <rPh sb="7" eb="8">
      <t>ベイ</t>
    </rPh>
    <rPh sb="8" eb="9">
      <t>ナド</t>
    </rPh>
    <rPh sb="10" eb="12">
      <t>コウジ</t>
    </rPh>
    <phoneticPr fontId="2"/>
  </si>
  <si>
    <t>増改築</t>
    <rPh sb="0" eb="3">
      <t>ゾウカイチク</t>
    </rPh>
    <phoneticPr fontId="2"/>
  </si>
  <si>
    <t>建築工事届の要否</t>
    <rPh sb="0" eb="2">
      <t>ケンチク</t>
    </rPh>
    <rPh sb="2" eb="4">
      <t>コウジ</t>
    </rPh>
    <rPh sb="4" eb="5">
      <t>トドケ</t>
    </rPh>
    <rPh sb="6" eb="8">
      <t>ヨウヒ</t>
    </rPh>
    <phoneticPr fontId="2"/>
  </si>
  <si>
    <t>建築確認の要否</t>
    <rPh sb="0" eb="2">
      <t>ケンチク</t>
    </rPh>
    <rPh sb="2" eb="4">
      <t>カクニン</t>
    </rPh>
    <rPh sb="5" eb="7">
      <t>ヨウヒ</t>
    </rPh>
    <phoneticPr fontId="2"/>
  </si>
  <si>
    <t>建築基準法に適合していること。</t>
    <rPh sb="0" eb="2">
      <t>ケンチク</t>
    </rPh>
    <rPh sb="2" eb="5">
      <t>キジュンホウ</t>
    </rPh>
    <rPh sb="6" eb="8">
      <t>テキゴウ</t>
    </rPh>
    <phoneticPr fontId="2"/>
  </si>
  <si>
    <t>連絡先</t>
  </si>
  <si>
    <t>所在地</t>
    <rPh sb="0" eb="3">
      <t>ショザイチ</t>
    </rPh>
    <phoneticPr fontId="2"/>
  </si>
  <si>
    <t>事業者名</t>
    <rPh sb="0" eb="3">
      <t>ジギョウシャ</t>
    </rPh>
    <rPh sb="3" eb="4">
      <t>メイ</t>
    </rPh>
    <phoneticPr fontId="2"/>
  </si>
  <si>
    <t>県内に本拠を置く事業者の施工であること。</t>
    <rPh sb="0" eb="2">
      <t>ケンナイ</t>
    </rPh>
    <rPh sb="3" eb="5">
      <t>ホンキョ</t>
    </rPh>
    <rPh sb="6" eb="7">
      <t>オ</t>
    </rPh>
    <rPh sb="8" eb="11">
      <t>ジギョウシャ</t>
    </rPh>
    <rPh sb="12" eb="14">
      <t>セコウ</t>
    </rPh>
    <phoneticPr fontId="2"/>
  </si>
  <si>
    <t>完了（予定）年月日</t>
    <rPh sb="0" eb="2">
      <t>カンリョウ</t>
    </rPh>
    <rPh sb="3" eb="5">
      <t>ヨテイ</t>
    </rPh>
    <rPh sb="6" eb="7">
      <t>ネン</t>
    </rPh>
    <rPh sb="7" eb="8">
      <t>ツキ</t>
    </rPh>
    <rPh sb="8" eb="9">
      <t>ヒ</t>
    </rPh>
    <phoneticPr fontId="2"/>
  </si>
  <si>
    <t>着手（予定）年月日</t>
    <rPh sb="0" eb="2">
      <t>チャクシュ</t>
    </rPh>
    <rPh sb="3" eb="5">
      <t>ヨテイ</t>
    </rPh>
    <rPh sb="6" eb="7">
      <t>ネン</t>
    </rPh>
    <rPh sb="7" eb="8">
      <t>ツキ</t>
    </rPh>
    <rPh sb="8" eb="9">
      <t>ヒ</t>
    </rPh>
    <phoneticPr fontId="2"/>
  </si>
  <si>
    <t>工期</t>
    <rPh sb="0" eb="2">
      <t>コウキ</t>
    </rPh>
    <phoneticPr fontId="2"/>
  </si>
  <si>
    <t>工法</t>
    <rPh sb="0" eb="2">
      <t>コウホウ</t>
    </rPh>
    <phoneticPr fontId="2"/>
  </si>
  <si>
    <t>m2</t>
  </si>
  <si>
    <t>延べ面積</t>
    <rPh sb="0" eb="1">
      <t>ノ</t>
    </rPh>
    <rPh sb="2" eb="4">
      <t>メンセキ</t>
    </rPh>
    <phoneticPr fontId="2"/>
  </si>
  <si>
    <t>工事費</t>
    <rPh sb="0" eb="3">
      <t>コウジヒ</t>
    </rPh>
    <phoneticPr fontId="2"/>
  </si>
  <si>
    <t>工事種別</t>
    <rPh sb="0" eb="2">
      <t>コウジ</t>
    </rPh>
    <rPh sb="2" eb="4">
      <t>シュベツ</t>
    </rPh>
    <phoneticPr fontId="2"/>
  </si>
  <si>
    <t>市町村名</t>
    <rPh sb="0" eb="4">
      <t>シチョウソンメイ</t>
    </rPh>
    <phoneticPr fontId="2"/>
  </si>
  <si>
    <t>建設地</t>
    <rPh sb="0" eb="3">
      <t>ケンセツチ</t>
    </rPh>
    <phoneticPr fontId="2"/>
  </si>
  <si>
    <t>過去に環境にやさしい木の住まい建設等資金補助金若しくは本事業の助成を受けていない住宅又は当該補助金を受けた住宅で助成（額の確定日）から10年以上が経過していること。</t>
    <rPh sb="0" eb="2">
      <t>カコ</t>
    </rPh>
    <rPh sb="3" eb="5">
      <t>カンキョウ</t>
    </rPh>
    <rPh sb="10" eb="11">
      <t>キ</t>
    </rPh>
    <rPh sb="12" eb="13">
      <t>ス</t>
    </rPh>
    <rPh sb="15" eb="18">
      <t>ケンセツナド</t>
    </rPh>
    <rPh sb="18" eb="20">
      <t>シキン</t>
    </rPh>
    <rPh sb="20" eb="23">
      <t>ホジョキン</t>
    </rPh>
    <rPh sb="23" eb="24">
      <t>モ</t>
    </rPh>
    <rPh sb="27" eb="28">
      <t>ホン</t>
    </rPh>
    <rPh sb="28" eb="30">
      <t>ジギョウ</t>
    </rPh>
    <rPh sb="31" eb="33">
      <t>ジョセイ</t>
    </rPh>
    <rPh sb="34" eb="35">
      <t>ウ</t>
    </rPh>
    <rPh sb="40" eb="42">
      <t>ジュウタク</t>
    </rPh>
    <rPh sb="42" eb="43">
      <t>マタ</t>
    </rPh>
    <rPh sb="44" eb="46">
      <t>トウガイ</t>
    </rPh>
    <rPh sb="46" eb="49">
      <t>ホジョキン</t>
    </rPh>
    <rPh sb="50" eb="51">
      <t>ウ</t>
    </rPh>
    <rPh sb="53" eb="55">
      <t>ジュウタク</t>
    </rPh>
    <rPh sb="56" eb="58">
      <t>ジョセイ</t>
    </rPh>
    <rPh sb="59" eb="60">
      <t>ガク</t>
    </rPh>
    <rPh sb="61" eb="64">
      <t>カクテイビ</t>
    </rPh>
    <rPh sb="69" eb="70">
      <t>ネン</t>
    </rPh>
    <rPh sb="70" eb="72">
      <t>イジョウ</t>
    </rPh>
    <rPh sb="73" eb="75">
      <t>ケイカ</t>
    </rPh>
    <phoneticPr fontId="2"/>
  </si>
  <si>
    <t>※当該住宅と同一敷地内にあり、一体的に日常生活の用に供される車庫、物置、木塀等に係るものを含む。</t>
    <phoneticPr fontId="2"/>
  </si>
  <si>
    <t>自ら居住（改修後に居住する場合を含む。）し、所有の権利を有する戸建住宅又は共同住宅の専有部分に係る工事であること。</t>
    <rPh sb="0" eb="1">
      <t>ミズカ</t>
    </rPh>
    <rPh sb="2" eb="4">
      <t>キョジュウ</t>
    </rPh>
    <rPh sb="5" eb="7">
      <t>カイシュウ</t>
    </rPh>
    <rPh sb="7" eb="8">
      <t>ゴ</t>
    </rPh>
    <rPh sb="9" eb="11">
      <t>キョジュウ</t>
    </rPh>
    <rPh sb="13" eb="15">
      <t>バアイ</t>
    </rPh>
    <rPh sb="16" eb="17">
      <t>フク</t>
    </rPh>
    <rPh sb="22" eb="24">
      <t>ショユウ</t>
    </rPh>
    <rPh sb="25" eb="27">
      <t>ケンリ</t>
    </rPh>
    <rPh sb="28" eb="29">
      <t>ユウ</t>
    </rPh>
    <rPh sb="31" eb="33">
      <t>コダテ</t>
    </rPh>
    <rPh sb="33" eb="35">
      <t>ジュウタク</t>
    </rPh>
    <rPh sb="35" eb="36">
      <t>マタ</t>
    </rPh>
    <rPh sb="37" eb="39">
      <t>キョウドウ</t>
    </rPh>
    <rPh sb="39" eb="41">
      <t>ジュウタク</t>
    </rPh>
    <rPh sb="42" eb="44">
      <t>センユウ</t>
    </rPh>
    <rPh sb="44" eb="46">
      <t>ブブン</t>
    </rPh>
    <rPh sb="47" eb="48">
      <t>カカ</t>
    </rPh>
    <rPh sb="49" eb="51">
      <t>コウジ</t>
    </rPh>
    <phoneticPr fontId="2"/>
  </si>
  <si>
    <t>鳥取県西部総合事務所長</t>
    <rPh sb="0" eb="3">
      <t>トットリケン</t>
    </rPh>
    <rPh sb="5" eb="7">
      <t>ソウゴウ</t>
    </rPh>
    <rPh sb="7" eb="10">
      <t>ジムショ</t>
    </rPh>
    <rPh sb="10" eb="11">
      <t>チョウ</t>
    </rPh>
    <phoneticPr fontId="2"/>
  </si>
  <si>
    <t>日南町</t>
    <rPh sb="0" eb="3">
      <t>ニチナンチョウ</t>
    </rPh>
    <phoneticPr fontId="2"/>
  </si>
  <si>
    <t>日野町</t>
    <rPh sb="0" eb="3">
      <t>ヒノチョウ</t>
    </rPh>
    <phoneticPr fontId="2"/>
  </si>
  <si>
    <t>１　共通事項</t>
    <rPh sb="2" eb="4">
      <t>キョウツウ</t>
    </rPh>
    <rPh sb="4" eb="6">
      <t>ジコウ</t>
    </rPh>
    <phoneticPr fontId="2"/>
  </si>
  <si>
    <t>江府町</t>
    <rPh sb="0" eb="3">
      <t>コウフチョウ</t>
    </rPh>
    <phoneticPr fontId="2"/>
  </si>
  <si>
    <t>日吉津村</t>
    <rPh sb="0" eb="4">
      <t>ヒエヅソン</t>
    </rPh>
    <phoneticPr fontId="2"/>
  </si>
  <si>
    <r>
      <rPr>
        <sz val="11"/>
        <color rgb="FF0066FF"/>
        <rFont val="ＭＳ Ｐ明朝"/>
        <family val="1"/>
        <charset val="128"/>
      </rPr>
      <t>青色の欄</t>
    </r>
    <r>
      <rPr>
        <sz val="11"/>
        <color theme="1"/>
        <rFont val="ＭＳ Ｐ明朝"/>
        <family val="1"/>
        <charset val="128"/>
      </rPr>
      <t>に、必要事項を記入してください。</t>
    </r>
    <r>
      <rPr>
        <sz val="11"/>
        <color rgb="FFFF0000"/>
        <rFont val="ＭＳ Ｐ明朝"/>
        <family val="1"/>
        <charset val="128"/>
      </rPr>
      <t>選択項目を消去するときはデリート又はバックスペースキー</t>
    </r>
    <r>
      <rPr>
        <sz val="11"/>
        <rFont val="ＭＳ Ｐ明朝"/>
        <family val="1"/>
        <charset val="128"/>
      </rPr>
      <t>で消去してください（黄色の欄は自動計算です。）。</t>
    </r>
    <rPh sb="0" eb="2">
      <t>アオイロ</t>
    </rPh>
    <rPh sb="3" eb="4">
      <t>ラン</t>
    </rPh>
    <rPh sb="6" eb="8">
      <t>ヒツヨウ</t>
    </rPh>
    <rPh sb="8" eb="10">
      <t>ジコウ</t>
    </rPh>
    <rPh sb="11" eb="13">
      <t>キニュウ</t>
    </rPh>
    <rPh sb="20" eb="22">
      <t>センタク</t>
    </rPh>
    <rPh sb="22" eb="24">
      <t>コウモク</t>
    </rPh>
    <rPh sb="25" eb="27">
      <t>ショウキョ</t>
    </rPh>
    <rPh sb="36" eb="37">
      <t>マタ</t>
    </rPh>
    <rPh sb="48" eb="50">
      <t>ショウキョ</t>
    </rPh>
    <rPh sb="57" eb="59">
      <t>キイロ</t>
    </rPh>
    <rPh sb="60" eb="61">
      <t>ラン</t>
    </rPh>
    <rPh sb="62" eb="64">
      <t>ジドウ</t>
    </rPh>
    <rPh sb="64" eb="66">
      <t>ケイサン</t>
    </rPh>
    <phoneticPr fontId="2"/>
  </si>
  <si>
    <t>南部町</t>
    <rPh sb="0" eb="3">
      <t>ナンブチョウ</t>
    </rPh>
    <phoneticPr fontId="2"/>
  </si>
  <si>
    <t>各項目をよくお読みいただき、該当する項目の□に✔を記入してください。</t>
    <rPh sb="0" eb="3">
      <t>カクコウモク</t>
    </rPh>
    <rPh sb="7" eb="8">
      <t>ヨ</t>
    </rPh>
    <rPh sb="14" eb="16">
      <t>ガイトウ</t>
    </rPh>
    <rPh sb="18" eb="20">
      <t>コウモク</t>
    </rPh>
    <rPh sb="25" eb="27">
      <t>キニュウ</t>
    </rPh>
    <phoneticPr fontId="2"/>
  </si>
  <si>
    <t>伯耆町</t>
    <rPh sb="0" eb="3">
      <t>ホウキチョウ</t>
    </rPh>
    <phoneticPr fontId="2"/>
  </si>
  <si>
    <t>＜記入方法＞</t>
    <rPh sb="1" eb="3">
      <t>キニュウ</t>
    </rPh>
    <rPh sb="3" eb="5">
      <t>ホウホウ</t>
    </rPh>
    <phoneticPr fontId="2"/>
  </si>
  <si>
    <t>大山町</t>
    <rPh sb="0" eb="3">
      <t>ダイセンチョウ</t>
    </rPh>
    <phoneticPr fontId="2"/>
  </si>
  <si>
    <t>電話</t>
    <rPh sb="0" eb="2">
      <t>デンワ</t>
    </rPh>
    <phoneticPr fontId="2"/>
  </si>
  <si>
    <t>鳥取県中部総合事務所長</t>
    <rPh sb="0" eb="3">
      <t>トットリケン</t>
    </rPh>
    <rPh sb="3" eb="5">
      <t>チュウブ</t>
    </rPh>
    <rPh sb="5" eb="7">
      <t>ソウゴウ</t>
    </rPh>
    <rPh sb="7" eb="10">
      <t>ジムショ</t>
    </rPh>
    <rPh sb="10" eb="11">
      <t>チョウ</t>
    </rPh>
    <phoneticPr fontId="2"/>
  </si>
  <si>
    <t>北栄町</t>
    <rPh sb="0" eb="3">
      <t>ホクエイチョウ</t>
    </rPh>
    <phoneticPr fontId="2"/>
  </si>
  <si>
    <t>氏名</t>
    <rPh sb="0" eb="2">
      <t>シメイ</t>
    </rPh>
    <phoneticPr fontId="2"/>
  </si>
  <si>
    <t>琴浦町</t>
    <rPh sb="0" eb="3">
      <t>コトウラチョウ</t>
    </rPh>
    <phoneticPr fontId="2"/>
  </si>
  <si>
    <t>湯梨浜町</t>
    <rPh sb="0" eb="3">
      <t>ユリハマ</t>
    </rPh>
    <rPh sb="3" eb="4">
      <t>チョウ</t>
    </rPh>
    <phoneticPr fontId="2"/>
  </si>
  <si>
    <t>〒</t>
    <phoneticPr fontId="2"/>
  </si>
  <si>
    <t>申請者　</t>
    <rPh sb="0" eb="3">
      <t>シンセイシャ</t>
    </rPh>
    <phoneticPr fontId="2"/>
  </si>
  <si>
    <t>三朝町</t>
    <rPh sb="0" eb="3">
      <t>ミササチョウ</t>
    </rPh>
    <phoneticPr fontId="2"/>
  </si>
  <si>
    <t>鳥取県東部建築住宅事務所長</t>
    <rPh sb="0" eb="3">
      <t>トットリケン</t>
    </rPh>
    <rPh sb="3" eb="5">
      <t>トウブ</t>
    </rPh>
    <rPh sb="5" eb="7">
      <t>ケンチク</t>
    </rPh>
    <rPh sb="7" eb="9">
      <t>ジュウタク</t>
    </rPh>
    <rPh sb="9" eb="12">
      <t>ジムショ</t>
    </rPh>
    <rPh sb="12" eb="13">
      <t>チョウ</t>
    </rPh>
    <phoneticPr fontId="2"/>
  </si>
  <si>
    <t>八頭町</t>
    <rPh sb="0" eb="3">
      <t>ヤズチョウ</t>
    </rPh>
    <phoneticPr fontId="2"/>
  </si>
  <si>
    <t>智頭町</t>
    <rPh sb="0" eb="3">
      <t>チズチョウ</t>
    </rPh>
    <phoneticPr fontId="2"/>
  </si>
  <si>
    <t>若桜町</t>
    <rPh sb="0" eb="3">
      <t>ワカサチョウ</t>
    </rPh>
    <phoneticPr fontId="2"/>
  </si>
  <si>
    <t>岩美町</t>
    <rPh sb="0" eb="3">
      <t>イワミチョウ</t>
    </rPh>
    <phoneticPr fontId="2"/>
  </si>
  <si>
    <t>　私は、とっとり住まいる支援事業補助金交付要綱を熟読し、交付申請（実績報告）内容について下記のとおり確認しました。</t>
    <rPh sb="1" eb="2">
      <t>ワタシ</t>
    </rPh>
    <rPh sb="8" eb="9">
      <t>ス</t>
    </rPh>
    <rPh sb="12" eb="16">
      <t>シエンジギョウ</t>
    </rPh>
    <rPh sb="16" eb="19">
      <t>ホジョキン</t>
    </rPh>
    <rPh sb="19" eb="21">
      <t>コウフ</t>
    </rPh>
    <rPh sb="21" eb="23">
      <t>ヨウコウ</t>
    </rPh>
    <rPh sb="24" eb="26">
      <t>ジュクドク</t>
    </rPh>
    <rPh sb="28" eb="30">
      <t>コウフ</t>
    </rPh>
    <rPh sb="30" eb="32">
      <t>シンセイ</t>
    </rPh>
    <rPh sb="33" eb="35">
      <t>ジッセキ</t>
    </rPh>
    <rPh sb="35" eb="37">
      <t>ホウコク</t>
    </rPh>
    <rPh sb="38" eb="40">
      <t>ナイヨウ</t>
    </rPh>
    <phoneticPr fontId="2"/>
  </si>
  <si>
    <t>境港市</t>
    <rPh sb="0" eb="3">
      <t>サカイミナトシ</t>
    </rPh>
    <phoneticPr fontId="2"/>
  </si>
  <si>
    <t>倉吉市</t>
    <rPh sb="0" eb="3">
      <t>クラヨシシ</t>
    </rPh>
    <phoneticPr fontId="2"/>
  </si>
  <si>
    <t>入力すると色が消えます。</t>
    <rPh sb="0" eb="2">
      <t>ニュウリョク</t>
    </rPh>
    <rPh sb="5" eb="6">
      <t>イロ</t>
    </rPh>
    <rPh sb="7" eb="8">
      <t>キ</t>
    </rPh>
    <phoneticPr fontId="2"/>
  </si>
  <si>
    <t>とっとり住まいる支援事業建設等計画（報告）書【改修用】</t>
    <rPh sb="4" eb="5">
      <t>ス</t>
    </rPh>
    <rPh sb="8" eb="12">
      <t>シエンジギョウ</t>
    </rPh>
    <rPh sb="12" eb="14">
      <t>ケンセツ</t>
    </rPh>
    <rPh sb="14" eb="15">
      <t>トウ</t>
    </rPh>
    <rPh sb="15" eb="17">
      <t>ケイカク</t>
    </rPh>
    <rPh sb="18" eb="20">
      <t>ホウコク</t>
    </rPh>
    <rPh sb="21" eb="22">
      <t>ショ</t>
    </rPh>
    <rPh sb="23" eb="25">
      <t>カイシュウ</t>
    </rPh>
    <rPh sb="25" eb="26">
      <t>ヨウ</t>
    </rPh>
    <phoneticPr fontId="2"/>
  </si>
  <si>
    <t>米子市</t>
    <rPh sb="0" eb="3">
      <t>ヨナゴシ</t>
    </rPh>
    <phoneticPr fontId="2"/>
  </si>
  <si>
    <t>入力欄がある項目は、色付きの欄に記入してください。</t>
    <rPh sb="0" eb="2">
      <t>ニュウリョク</t>
    </rPh>
    <rPh sb="2" eb="3">
      <t>ラン</t>
    </rPh>
    <rPh sb="6" eb="8">
      <t>コウモク</t>
    </rPh>
    <rPh sb="10" eb="12">
      <t>イロツ</t>
    </rPh>
    <rPh sb="14" eb="15">
      <t>ラン</t>
    </rPh>
    <rPh sb="16" eb="18">
      <t>キニュウ</t>
    </rPh>
    <phoneticPr fontId="2"/>
  </si>
  <si>
    <t>鳥取市</t>
    <rPh sb="0" eb="3">
      <t>トットリシ</t>
    </rPh>
    <phoneticPr fontId="2"/>
  </si>
  <si>
    <t>該当する項目の□に✔を記入してください（リストから選択）</t>
    <rPh sb="0" eb="2">
      <t>ガイトウ</t>
    </rPh>
    <rPh sb="4" eb="6">
      <t>コウモク</t>
    </rPh>
    <rPh sb="11" eb="13">
      <t>キニュウ</t>
    </rPh>
    <rPh sb="25" eb="27">
      <t>センタク</t>
    </rPh>
    <phoneticPr fontId="2"/>
  </si>
  <si>
    <t>様式第６号の２（第９条、第12条関係）</t>
    <rPh sb="0" eb="2">
      <t>ヨウシキ</t>
    </rPh>
    <rPh sb="2" eb="3">
      <t>ダイ</t>
    </rPh>
    <rPh sb="4" eb="5">
      <t>ゴウ</t>
    </rPh>
    <rPh sb="8" eb="9">
      <t>ダイ</t>
    </rPh>
    <rPh sb="10" eb="11">
      <t>ジョウ</t>
    </rPh>
    <rPh sb="12" eb="13">
      <t>ダイ</t>
    </rPh>
    <rPh sb="15" eb="16">
      <t>ジョウ</t>
    </rPh>
    <rPh sb="16" eb="18">
      <t>カンケイ</t>
    </rPh>
    <phoneticPr fontId="2"/>
  </si>
  <si>
    <t>　－　　　－　</t>
    <phoneticPr fontId="2"/>
  </si>
  <si>
    <t>担当者</t>
    <rPh sb="0" eb="3">
      <t>タントウシャ</t>
    </rPh>
    <phoneticPr fontId="2"/>
  </si>
  <si>
    <r>
      <t>氏名</t>
    </r>
    <r>
      <rPr>
        <sz val="8"/>
        <color theme="1"/>
        <rFont val="ＭＳ 明朝"/>
        <family val="1"/>
        <charset val="128"/>
      </rPr>
      <t xml:space="preserve">
（法人の場合は名称・代表者）</t>
    </r>
    <rPh sb="0" eb="2">
      <t>シメイ</t>
    </rPh>
    <rPh sb="4" eb="6">
      <t>ホウジン</t>
    </rPh>
    <rPh sb="7" eb="9">
      <t>バアイ</t>
    </rPh>
    <rPh sb="10" eb="12">
      <t>メイショウ</t>
    </rPh>
    <rPh sb="13" eb="16">
      <t>ダイヒョウシャ</t>
    </rPh>
    <phoneticPr fontId="2"/>
  </si>
  <si>
    <r>
      <t>住所</t>
    </r>
    <r>
      <rPr>
        <sz val="8"/>
        <color theme="1"/>
        <rFont val="ＭＳ 明朝"/>
        <family val="1"/>
        <charset val="128"/>
      </rPr>
      <t xml:space="preserve">
（法人の場合は所在地）</t>
    </r>
    <rPh sb="0" eb="2">
      <t>ジュウショ</t>
    </rPh>
    <rPh sb="4" eb="6">
      <t>ホウジン</t>
    </rPh>
    <rPh sb="7" eb="9">
      <t>バアイ</t>
    </rPh>
    <rPh sb="10" eb="13">
      <t>ショザイチ</t>
    </rPh>
    <phoneticPr fontId="2"/>
  </si>
  <si>
    <t>　県が交付する文書は、下記に送付してください。</t>
    <rPh sb="1" eb="2">
      <t>ケン</t>
    </rPh>
    <rPh sb="3" eb="5">
      <t>コウフ</t>
    </rPh>
    <rPh sb="7" eb="9">
      <t>ブンショ</t>
    </rPh>
    <rPh sb="11" eb="13">
      <t>カキ</t>
    </rPh>
    <rPh sb="14" eb="16">
      <t>ソウフ</t>
    </rPh>
    <phoneticPr fontId="2"/>
  </si>
  <si>
    <r>
      <t>交付決定通知書、額の確定通知書等の県が交付する文書の送付先　</t>
    </r>
    <r>
      <rPr>
        <sz val="9"/>
        <color theme="1"/>
        <rFont val="ＭＳ 明朝"/>
        <family val="1"/>
        <charset val="128"/>
      </rPr>
      <t>（申請者と同じ場合は記載不要）</t>
    </r>
    <rPh sb="0" eb="2">
      <t>コウフ</t>
    </rPh>
    <rPh sb="2" eb="4">
      <t>ケッテイ</t>
    </rPh>
    <rPh sb="4" eb="6">
      <t>ツウチ</t>
    </rPh>
    <rPh sb="6" eb="7">
      <t>ショ</t>
    </rPh>
    <rPh sb="8" eb="9">
      <t>ガク</t>
    </rPh>
    <rPh sb="10" eb="12">
      <t>カクテイ</t>
    </rPh>
    <rPh sb="12" eb="14">
      <t>ツウチ</t>
    </rPh>
    <rPh sb="14" eb="15">
      <t>ショ</t>
    </rPh>
    <rPh sb="15" eb="16">
      <t>トウ</t>
    </rPh>
    <rPh sb="17" eb="18">
      <t>ケン</t>
    </rPh>
    <rPh sb="19" eb="21">
      <t>コウフ</t>
    </rPh>
    <rPh sb="23" eb="25">
      <t>ブンショ</t>
    </rPh>
    <rPh sb="26" eb="28">
      <t>ソウフ</t>
    </rPh>
    <rPh sb="28" eb="29">
      <t>サキ</t>
    </rPh>
    <phoneticPr fontId="2"/>
  </si>
  <si>
    <t>←添付書類はチェックシートに連動して表示します。</t>
    <rPh sb="1" eb="3">
      <t>テンプ</t>
    </rPh>
    <rPh sb="3" eb="5">
      <t>ショルイ</t>
    </rPh>
    <rPh sb="14" eb="16">
      <t>レンドウ</t>
    </rPh>
    <rPh sb="18" eb="20">
      <t>ヒョウジ</t>
    </rPh>
    <phoneticPr fontId="2"/>
  </si>
  <si>
    <t>添付書類</t>
    <rPh sb="0" eb="2">
      <t>テンプ</t>
    </rPh>
    <rPh sb="2" eb="4">
      <t>ショルイ</t>
    </rPh>
    <phoneticPr fontId="2"/>
  </si>
  <si>
    <t>←金額はチェックシートに連動して表示します。</t>
    <rPh sb="1" eb="3">
      <t>キンガク</t>
    </rPh>
    <rPh sb="12" eb="14">
      <t>レンドウ</t>
    </rPh>
    <rPh sb="16" eb="18">
      <t>ヒョウジ</t>
    </rPh>
    <phoneticPr fontId="2"/>
  </si>
  <si>
    <t>円</t>
    <rPh sb="0" eb="1">
      <t>エン</t>
    </rPh>
    <phoneticPr fontId="2"/>
  </si>
  <si>
    <t>金</t>
    <rPh sb="0" eb="1">
      <t>キン</t>
    </rPh>
    <phoneticPr fontId="2"/>
  </si>
  <si>
    <t>交付申請額</t>
    <rPh sb="0" eb="2">
      <t>コウフ</t>
    </rPh>
    <rPh sb="2" eb="4">
      <t>シンセイ</t>
    </rPh>
    <rPh sb="4" eb="5">
      <t>ガク</t>
    </rPh>
    <phoneticPr fontId="2"/>
  </si>
  <si>
    <t>算定基準額</t>
    <rPh sb="0" eb="2">
      <t>サンテイ</t>
    </rPh>
    <rPh sb="2" eb="4">
      <t>キジュン</t>
    </rPh>
    <rPh sb="4" eb="5">
      <t>ガク</t>
    </rPh>
    <phoneticPr fontId="2"/>
  </si>
  <si>
    <t>とっとり住まいる支援事業補助金</t>
    <rPh sb="4" eb="5">
      <t>ス</t>
    </rPh>
    <rPh sb="12" eb="15">
      <t>ホジョキン</t>
    </rPh>
    <phoneticPr fontId="2"/>
  </si>
  <si>
    <t>補助事業等の名称</t>
    <rPh sb="0" eb="2">
      <t>ホジョ</t>
    </rPh>
    <rPh sb="2" eb="4">
      <t>ジギョウ</t>
    </rPh>
    <rPh sb="4" eb="5">
      <t>トウ</t>
    </rPh>
    <rPh sb="6" eb="8">
      <t>メイショウ</t>
    </rPh>
    <phoneticPr fontId="2"/>
  </si>
  <si>
    <t>記</t>
    <rPh sb="0" eb="1">
      <t>キ</t>
    </rPh>
    <phoneticPr fontId="2"/>
  </si>
  <si>
    <t>　下記のとおり、補助金の交付を受けたいので、鳥取県補助金等交付規則第５条の規定により、関係書類を添えて申請します。</t>
    <phoneticPr fontId="2"/>
  </si>
  <si>
    <t>とっとり住まいる支援事業補助金交付申請書</t>
    <rPh sb="4" eb="5">
      <t>ス</t>
    </rPh>
    <rPh sb="8" eb="12">
      <t>シエンジギョウ</t>
    </rPh>
    <rPh sb="12" eb="15">
      <t>ホジョキン</t>
    </rPh>
    <rPh sb="15" eb="17">
      <t>コウフ</t>
    </rPh>
    <rPh sb="17" eb="20">
      <t>シンセイショ</t>
    </rPh>
    <phoneticPr fontId="2"/>
  </si>
  <si>
    <t>←住所・氏名・電話はチェックシートから引用します</t>
    <rPh sb="1" eb="3">
      <t>ジュウショ</t>
    </rPh>
    <rPh sb="4" eb="6">
      <t>シメイ</t>
    </rPh>
    <rPh sb="7" eb="9">
      <t>デンワ</t>
    </rPh>
    <rPh sb="19" eb="21">
      <t>インヨウ</t>
    </rPh>
    <phoneticPr fontId="2"/>
  </si>
  <si>
    <t>申請者</t>
    <rPh sb="0" eb="3">
      <t>シンセイシャ</t>
    </rPh>
    <phoneticPr fontId="2"/>
  </si>
  <si>
    <t>←日付はチェックシートから引用します</t>
    <rPh sb="1" eb="3">
      <t>ヒヅケ</t>
    </rPh>
    <rPh sb="13" eb="15">
      <t>インヨウ</t>
    </rPh>
    <phoneticPr fontId="2"/>
  </si>
  <si>
    <t>月</t>
    <rPh sb="0" eb="1">
      <t>ガツ</t>
    </rPh>
    <phoneticPr fontId="2"/>
  </si>
  <si>
    <t>令和</t>
    <rPh sb="0" eb="2">
      <t>レイワ</t>
    </rPh>
    <phoneticPr fontId="2"/>
  </si>
  <si>
    <t>様式第１号（第５条関係）</t>
    <rPh sb="0" eb="2">
      <t>ヨウシキ</t>
    </rPh>
    <rPh sb="2" eb="3">
      <t>ダイ</t>
    </rPh>
    <rPh sb="4" eb="5">
      <t>ゴウ</t>
    </rPh>
    <rPh sb="6" eb="7">
      <t>ダイ</t>
    </rPh>
    <rPh sb="8" eb="9">
      <t>ジョウ</t>
    </rPh>
    <rPh sb="9" eb="11">
      <t>カンケイ</t>
    </rPh>
    <phoneticPr fontId="2"/>
  </si>
  <si>
    <t>行挿入、セル結合、計算式削除厳禁</t>
    <rPh sb="0" eb="1">
      <t>ギョウ</t>
    </rPh>
    <rPh sb="1" eb="3">
      <t>ソウニュウ</t>
    </rPh>
    <rPh sb="6" eb="8">
      <t>ケツゴウ</t>
    </rPh>
    <rPh sb="9" eb="12">
      <t>ケイサンシキ</t>
    </rPh>
    <rPh sb="12" eb="14">
      <t>サクジョ</t>
    </rPh>
    <rPh sb="14" eb="16">
      <t>ゲンキン</t>
    </rPh>
    <phoneticPr fontId="2"/>
  </si>
  <si>
    <t>申請</t>
    <rPh sb="0" eb="2">
      <t>シンセイ</t>
    </rPh>
    <phoneticPr fontId="2"/>
  </si>
  <si>
    <t>実績</t>
    <rPh sb="0" eb="2">
      <t>ジッセキ</t>
    </rPh>
    <phoneticPr fontId="2"/>
  </si>
  <si>
    <t>取消・取下、支払済の別（自動表示）</t>
    <rPh sb="3" eb="5">
      <t>トリサ</t>
    </rPh>
    <rPh sb="6" eb="8">
      <t>シハライ</t>
    </rPh>
    <rPh sb="8" eb="9">
      <t>ズ</t>
    </rPh>
    <rPh sb="10" eb="11">
      <t>ベツ</t>
    </rPh>
    <rPh sb="12" eb="14">
      <t>ジドウ</t>
    </rPh>
    <rPh sb="14" eb="16">
      <t>ヒョウジ</t>
    </rPh>
    <phoneticPr fontId="33"/>
  </si>
  <si>
    <t>通し番号</t>
    <rPh sb="0" eb="1">
      <t>トオ</t>
    </rPh>
    <rPh sb="2" eb="4">
      <t>バンゴウ</t>
    </rPh>
    <phoneticPr fontId="29"/>
  </si>
  <si>
    <t>区分</t>
    <rPh sb="0" eb="2">
      <t>クブン</t>
    </rPh>
    <phoneticPr fontId="29"/>
  </si>
  <si>
    <t>債務負担行為</t>
    <rPh sb="0" eb="2">
      <t>サイム</t>
    </rPh>
    <rPh sb="2" eb="4">
      <t>フタン</t>
    </rPh>
    <rPh sb="4" eb="6">
      <t>コウイ</t>
    </rPh>
    <phoneticPr fontId="33"/>
  </si>
  <si>
    <t>電子申請利用
（交付申請）</t>
    <rPh sb="0" eb="4">
      <t>デンシシンセイ</t>
    </rPh>
    <rPh sb="4" eb="6">
      <t>リヨウ</t>
    </rPh>
    <rPh sb="8" eb="12">
      <t>コウフシンセイ</t>
    </rPh>
    <phoneticPr fontId="2"/>
  </si>
  <si>
    <t>電子申請利用
（実績報告）</t>
    <rPh sb="0" eb="4">
      <t>デンシシンセイ</t>
    </rPh>
    <rPh sb="4" eb="6">
      <t>リヨウ</t>
    </rPh>
    <rPh sb="8" eb="10">
      <t>ジッセキ</t>
    </rPh>
    <rPh sb="10" eb="12">
      <t>ホウコク</t>
    </rPh>
    <phoneticPr fontId="2"/>
  </si>
  <si>
    <t>交付申請日
（登録の場合は、登録申請日）</t>
    <phoneticPr fontId="2"/>
  </si>
  <si>
    <t>申請者</t>
    <rPh sb="0" eb="3">
      <t>シンセイシャ</t>
    </rPh>
    <phoneticPr fontId="29"/>
  </si>
  <si>
    <t>建設地</t>
    <rPh sb="0" eb="3">
      <t>ケンセツチ</t>
    </rPh>
    <phoneticPr fontId="29"/>
  </si>
  <si>
    <t>新築助成（予定）</t>
    <rPh sb="0" eb="2">
      <t>シンチク</t>
    </rPh>
    <rPh sb="2" eb="4">
      <t>ジョセイ</t>
    </rPh>
    <rPh sb="5" eb="7">
      <t>ヨテイ</t>
    </rPh>
    <phoneticPr fontId="29"/>
  </si>
  <si>
    <t>交付決定額
（新築）</t>
    <rPh sb="0" eb="2">
      <t>コウフ</t>
    </rPh>
    <rPh sb="2" eb="4">
      <t>ケッテイ</t>
    </rPh>
    <rPh sb="4" eb="5">
      <t>ガク</t>
    </rPh>
    <rPh sb="7" eb="9">
      <t>シンチク</t>
    </rPh>
    <phoneticPr fontId="33"/>
  </si>
  <si>
    <t>改修助成（予定）</t>
    <rPh sb="0" eb="2">
      <t>カイシュウ</t>
    </rPh>
    <rPh sb="2" eb="4">
      <t>ジョセイ</t>
    </rPh>
    <rPh sb="5" eb="7">
      <t>ヨテイ</t>
    </rPh>
    <phoneticPr fontId="33"/>
  </si>
  <si>
    <t>予定工期</t>
    <rPh sb="0" eb="2">
      <t>ヨテイ</t>
    </rPh>
    <rPh sb="2" eb="4">
      <t>コウキ</t>
    </rPh>
    <phoneticPr fontId="29"/>
  </si>
  <si>
    <t>交付（登録）決定</t>
    <rPh sb="0" eb="2">
      <t>コウフ</t>
    </rPh>
    <rPh sb="3" eb="5">
      <t>トウロク</t>
    </rPh>
    <rPh sb="6" eb="8">
      <t>ケッテイ</t>
    </rPh>
    <phoneticPr fontId="29"/>
  </si>
  <si>
    <t>業者名</t>
    <rPh sb="0" eb="2">
      <t>ギョウシャ</t>
    </rPh>
    <rPh sb="2" eb="3">
      <t>メイ</t>
    </rPh>
    <phoneticPr fontId="29"/>
  </si>
  <si>
    <t>プレカット事業者名</t>
    <rPh sb="5" eb="8">
      <t>ジギョウシャ</t>
    </rPh>
    <rPh sb="8" eb="9">
      <t>メイ</t>
    </rPh>
    <phoneticPr fontId="2"/>
  </si>
  <si>
    <t>延面積</t>
    <rPh sb="0" eb="1">
      <t>ノ</t>
    </rPh>
    <rPh sb="1" eb="3">
      <t>メンセキ</t>
    </rPh>
    <phoneticPr fontId="33"/>
  </si>
  <si>
    <t>工事費</t>
    <rPh sb="0" eb="3">
      <t>コウジヒ</t>
    </rPh>
    <phoneticPr fontId="33"/>
  </si>
  <si>
    <t>建築確認</t>
    <rPh sb="0" eb="2">
      <t>ケンチク</t>
    </rPh>
    <rPh sb="2" eb="4">
      <t>カクニン</t>
    </rPh>
    <phoneticPr fontId="33"/>
  </si>
  <si>
    <t>変更承認</t>
    <rPh sb="0" eb="2">
      <t>ヘンコウ</t>
    </rPh>
    <rPh sb="2" eb="4">
      <t>ショウニン</t>
    </rPh>
    <phoneticPr fontId="33"/>
  </si>
  <si>
    <t>フラット35子育て支援型利用</t>
    <rPh sb="6" eb="8">
      <t>コソダ</t>
    </rPh>
    <rPh sb="9" eb="12">
      <t>シエンガタ</t>
    </rPh>
    <rPh sb="12" eb="14">
      <t>リヨウ</t>
    </rPh>
    <phoneticPr fontId="33"/>
  </si>
  <si>
    <t>補助金併用</t>
    <rPh sb="0" eb="3">
      <t>ホジョキン</t>
    </rPh>
    <rPh sb="3" eb="5">
      <t>ヘイヨウ</t>
    </rPh>
    <phoneticPr fontId="33"/>
  </si>
  <si>
    <t>省エネルギー性能</t>
    <rPh sb="0" eb="1">
      <t>ショウ</t>
    </rPh>
    <rPh sb="6" eb="8">
      <t>セイノウ</t>
    </rPh>
    <phoneticPr fontId="2"/>
  </si>
  <si>
    <t>新築助成（実績）</t>
    <rPh sb="0" eb="2">
      <t>シンチク</t>
    </rPh>
    <rPh sb="2" eb="4">
      <t>ジョセイ</t>
    </rPh>
    <rPh sb="5" eb="7">
      <t>ジッセキ</t>
    </rPh>
    <phoneticPr fontId="29"/>
  </si>
  <si>
    <t>改修助成（実績）</t>
    <rPh sb="0" eb="2">
      <t>カイシュウ</t>
    </rPh>
    <rPh sb="2" eb="4">
      <t>ジョセイ</t>
    </rPh>
    <rPh sb="5" eb="7">
      <t>ジッセキ</t>
    </rPh>
    <phoneticPr fontId="33"/>
  </si>
  <si>
    <t>額の確定</t>
    <rPh sb="0" eb="1">
      <t>ガク</t>
    </rPh>
    <rPh sb="2" eb="4">
      <t>カクテイ</t>
    </rPh>
    <phoneticPr fontId="33"/>
  </si>
  <si>
    <t>氏名</t>
    <rPh sb="0" eb="2">
      <t>シメイ</t>
    </rPh>
    <phoneticPr fontId="29"/>
  </si>
  <si>
    <t>郵便番号</t>
    <rPh sb="0" eb="4">
      <t>ユウビンバンゴウ</t>
    </rPh>
    <phoneticPr fontId="33"/>
  </si>
  <si>
    <t>住所</t>
    <rPh sb="0" eb="2">
      <t>ジュウショ</t>
    </rPh>
    <phoneticPr fontId="33"/>
  </si>
  <si>
    <t>電話</t>
    <rPh sb="0" eb="2">
      <t>デンワ</t>
    </rPh>
    <phoneticPr fontId="29"/>
  </si>
  <si>
    <t>県産材定額</t>
    <rPh sb="0" eb="1">
      <t>ケン</t>
    </rPh>
    <rPh sb="1" eb="3">
      <t>サンザイ</t>
    </rPh>
    <rPh sb="3" eb="5">
      <t>テイガク</t>
    </rPh>
    <phoneticPr fontId="2"/>
  </si>
  <si>
    <t>県産規格材活用</t>
    <rPh sb="0" eb="2">
      <t>ケンサン</t>
    </rPh>
    <rPh sb="2" eb="4">
      <t>キカク</t>
    </rPh>
    <rPh sb="4" eb="5">
      <t>ザイ</t>
    </rPh>
    <rPh sb="5" eb="7">
      <t>カツヨウ</t>
    </rPh>
    <phoneticPr fontId="29"/>
  </si>
  <si>
    <t>機械等級区分構造材</t>
    <rPh sb="0" eb="2">
      <t>キカイ</t>
    </rPh>
    <rPh sb="2" eb="4">
      <t>トウキュウ</t>
    </rPh>
    <rPh sb="4" eb="6">
      <t>クブン</t>
    </rPh>
    <rPh sb="6" eb="9">
      <t>コウゾウザイ</t>
    </rPh>
    <phoneticPr fontId="29"/>
  </si>
  <si>
    <t>県産ＣＬＴ材</t>
    <rPh sb="0" eb="2">
      <t>ケンサン</t>
    </rPh>
    <rPh sb="5" eb="6">
      <t>ザイ</t>
    </rPh>
    <phoneticPr fontId="29"/>
  </si>
  <si>
    <t>県産内外装材</t>
    <rPh sb="0" eb="2">
      <t>ケンサン</t>
    </rPh>
    <rPh sb="2" eb="5">
      <t>ナイガイソウ</t>
    </rPh>
    <rPh sb="5" eb="6">
      <t>ザイ</t>
    </rPh>
    <phoneticPr fontId="29"/>
  </si>
  <si>
    <t>子育て世帯等</t>
    <rPh sb="0" eb="2">
      <t>コソダ</t>
    </rPh>
    <rPh sb="3" eb="5">
      <t>セタイ</t>
    </rPh>
    <rPh sb="5" eb="6">
      <t>トウ</t>
    </rPh>
    <phoneticPr fontId="33"/>
  </si>
  <si>
    <t>三世代同居等</t>
    <rPh sb="0" eb="1">
      <t>サン</t>
    </rPh>
    <rPh sb="1" eb="3">
      <t>セダイ</t>
    </rPh>
    <rPh sb="3" eb="5">
      <t>ドウキョ</t>
    </rPh>
    <rPh sb="5" eb="6">
      <t>トウ</t>
    </rPh>
    <phoneticPr fontId="33"/>
  </si>
  <si>
    <t>伝統技能活用（４ポイント以上該当）</t>
    <rPh sb="0" eb="2">
      <t>デントウ</t>
    </rPh>
    <rPh sb="2" eb="4">
      <t>ギノウ</t>
    </rPh>
    <rPh sb="4" eb="6">
      <t>カツヨウ</t>
    </rPh>
    <rPh sb="12" eb="14">
      <t>イジョウ</t>
    </rPh>
    <rPh sb="14" eb="16">
      <t>ガイトウ</t>
    </rPh>
    <phoneticPr fontId="29"/>
  </si>
  <si>
    <t>県産材</t>
    <rPh sb="0" eb="3">
      <t>ケンサンザイ</t>
    </rPh>
    <phoneticPr fontId="33"/>
  </si>
  <si>
    <t>伝統</t>
    <rPh sb="0" eb="2">
      <t>デントウ</t>
    </rPh>
    <phoneticPr fontId="2"/>
  </si>
  <si>
    <t>交付決定額
（改修）</t>
    <rPh sb="0" eb="2">
      <t>コウフ</t>
    </rPh>
    <rPh sb="2" eb="4">
      <t>ケッテイ</t>
    </rPh>
    <rPh sb="4" eb="5">
      <t>ガク</t>
    </rPh>
    <rPh sb="7" eb="9">
      <t>カイシュウ</t>
    </rPh>
    <phoneticPr fontId="33"/>
  </si>
  <si>
    <t>県産規格材</t>
    <rPh sb="0" eb="2">
      <t>ケンサン</t>
    </rPh>
    <rPh sb="2" eb="4">
      <t>キカク</t>
    </rPh>
    <rPh sb="4" eb="5">
      <t>ザイ</t>
    </rPh>
    <phoneticPr fontId="29"/>
  </si>
  <si>
    <t>確定額
(千円)</t>
    <rPh sb="0" eb="2">
      <t>カクテイ</t>
    </rPh>
    <rPh sb="2" eb="3">
      <t>ガク</t>
    </rPh>
    <rPh sb="3" eb="4">
      <t>キンガク</t>
    </rPh>
    <rPh sb="5" eb="7">
      <t>センエン</t>
    </rPh>
    <phoneticPr fontId="33"/>
  </si>
  <si>
    <t>実績減</t>
    <rPh sb="0" eb="2">
      <t>ジッセキ</t>
    </rPh>
    <rPh sb="2" eb="3">
      <t>ゲン</t>
    </rPh>
    <phoneticPr fontId="2"/>
  </si>
  <si>
    <t>交付確定額
（改修）</t>
    <rPh sb="0" eb="2">
      <t>コウフ</t>
    </rPh>
    <rPh sb="2" eb="4">
      <t>カクテイ</t>
    </rPh>
    <rPh sb="4" eb="5">
      <t>ガク</t>
    </rPh>
    <rPh sb="7" eb="9">
      <t>カイシュウ</t>
    </rPh>
    <phoneticPr fontId="33"/>
  </si>
  <si>
    <t>自動表示</t>
    <rPh sb="0" eb="2">
      <t>ジドウ</t>
    </rPh>
    <rPh sb="2" eb="4">
      <t>ヒョウジ</t>
    </rPh>
    <phoneticPr fontId="2"/>
  </si>
  <si>
    <t>自動表示</t>
    <rPh sb="0" eb="2">
      <t>ジドウ</t>
    </rPh>
    <rPh sb="2" eb="4">
      <t>ヒョウジ</t>
    </rPh>
    <phoneticPr fontId="29"/>
  </si>
  <si>
    <t>支払済取下取消判定</t>
    <rPh sb="0" eb="2">
      <t>シハライ</t>
    </rPh>
    <rPh sb="2" eb="3">
      <t>ズ</t>
    </rPh>
    <rPh sb="3" eb="4">
      <t>ト</t>
    </rPh>
    <rPh sb="4" eb="5">
      <t>サ</t>
    </rPh>
    <rPh sb="5" eb="6">
      <t>ト</t>
    </rPh>
    <rPh sb="6" eb="7">
      <t>ケ</t>
    </rPh>
    <rPh sb="7" eb="9">
      <t>ハンテイ</t>
    </rPh>
    <phoneticPr fontId="2"/>
  </si>
  <si>
    <t>建売住宅の申請判定</t>
    <rPh sb="0" eb="2">
      <t>タテウリ</t>
    </rPh>
    <rPh sb="2" eb="4">
      <t>ジュウタク</t>
    </rPh>
    <rPh sb="5" eb="7">
      <t>シンセイ</t>
    </rPh>
    <rPh sb="7" eb="9">
      <t>ハンテイ</t>
    </rPh>
    <phoneticPr fontId="2"/>
  </si>
  <si>
    <t>選択式</t>
    <rPh sb="0" eb="2">
      <t>センタク</t>
    </rPh>
    <rPh sb="2" eb="3">
      <t>シキ</t>
    </rPh>
    <phoneticPr fontId="2"/>
  </si>
  <si>
    <r>
      <t>市町村名</t>
    </r>
    <r>
      <rPr>
        <sz val="10"/>
        <color rgb="FFFF0000"/>
        <rFont val="游ゴシック"/>
        <family val="3"/>
        <charset val="128"/>
        <scheme val="minor"/>
      </rPr>
      <t>（選択式）</t>
    </r>
    <rPh sb="0" eb="4">
      <t>シチョウソンメイ</t>
    </rPh>
    <rPh sb="5" eb="7">
      <t>センタク</t>
    </rPh>
    <rPh sb="7" eb="8">
      <t>シキ</t>
    </rPh>
    <phoneticPr fontId="33"/>
  </si>
  <si>
    <t>大字名、丁目、地番等</t>
    <rPh sb="4" eb="6">
      <t>チョウメ</t>
    </rPh>
    <rPh sb="7" eb="9">
      <t>チバン</t>
    </rPh>
    <rPh sb="9" eb="10">
      <t>トウ</t>
    </rPh>
    <phoneticPr fontId="33"/>
  </si>
  <si>
    <r>
      <t xml:space="preserve">実木材
使用量
</t>
    </r>
    <r>
      <rPr>
        <sz val="10"/>
        <color indexed="10"/>
        <rFont val="ＭＳ Ｐゴシック"/>
        <family val="3"/>
        <charset val="128"/>
      </rPr>
      <t>(m3)</t>
    </r>
    <rPh sb="0" eb="1">
      <t>ジツ</t>
    </rPh>
    <rPh sb="1" eb="3">
      <t>モクザイ</t>
    </rPh>
    <rPh sb="4" eb="7">
      <t>シヨウリョウ</t>
    </rPh>
    <phoneticPr fontId="33"/>
  </si>
  <si>
    <r>
      <rPr>
        <b/>
        <sz val="10"/>
        <color indexed="10"/>
        <rFont val="ＭＳ Ｐゴシック"/>
        <family val="3"/>
        <charset val="128"/>
      </rPr>
      <t>実</t>
    </r>
    <r>
      <rPr>
        <sz val="10"/>
        <color indexed="10"/>
        <rFont val="ＭＳ Ｐゴシック"/>
        <family val="3"/>
        <charset val="128"/>
      </rPr>
      <t xml:space="preserve">
使用量
(m3)</t>
    </r>
    <rPh sb="0" eb="1">
      <t>ジツ</t>
    </rPh>
    <rPh sb="2" eb="5">
      <t>シヨウリョウ</t>
    </rPh>
    <phoneticPr fontId="33"/>
  </si>
  <si>
    <t>補助金額
(千円)</t>
    <rPh sb="0" eb="3">
      <t>ホジョキン</t>
    </rPh>
    <rPh sb="3" eb="4">
      <t>ガク</t>
    </rPh>
    <rPh sb="6" eb="8">
      <t>センエン</t>
    </rPh>
    <phoneticPr fontId="33"/>
  </si>
  <si>
    <t xml:space="preserve">有
</t>
    <rPh sb="0" eb="1">
      <t>ア</t>
    </rPh>
    <phoneticPr fontId="33"/>
  </si>
  <si>
    <t>CLT使用量
(m3)</t>
    <rPh sb="3" eb="6">
      <t>シヨウリョウ</t>
    </rPh>
    <phoneticPr fontId="33"/>
  </si>
  <si>
    <t>算出値
(千円)</t>
    <rPh sb="0" eb="2">
      <t>サンシュツ</t>
    </rPh>
    <rPh sb="2" eb="3">
      <t>チ</t>
    </rPh>
    <rPh sb="5" eb="7">
      <t>センエン</t>
    </rPh>
    <phoneticPr fontId="33"/>
  </si>
  <si>
    <t>補助金額</t>
    <rPh sb="0" eb="3">
      <t>ホジョキン</t>
    </rPh>
    <rPh sb="3" eb="4">
      <t>ガク</t>
    </rPh>
    <phoneticPr fontId="2"/>
  </si>
  <si>
    <t>内外装材使用量
(m3)</t>
    <rPh sb="0" eb="3">
      <t>ナイガイソウ</t>
    </rPh>
    <rPh sb="3" eb="4">
      <t>ザイ</t>
    </rPh>
    <rPh sb="4" eb="7">
      <t>シヨウリョウ</t>
    </rPh>
    <phoneticPr fontId="33"/>
  </si>
  <si>
    <t>18歳以下</t>
    <rPh sb="2" eb="3">
      <t>サイ</t>
    </rPh>
    <rPh sb="3" eb="5">
      <t>イカ</t>
    </rPh>
    <phoneticPr fontId="33"/>
  </si>
  <si>
    <t>18歳以下なしかつ婚姻10年</t>
    <rPh sb="2" eb="3">
      <t>サイ</t>
    </rPh>
    <rPh sb="3" eb="5">
      <t>イカ</t>
    </rPh>
    <rPh sb="9" eb="11">
      <t>コンイン</t>
    </rPh>
    <rPh sb="13" eb="14">
      <t>ネン</t>
    </rPh>
    <phoneticPr fontId="33"/>
  </si>
  <si>
    <t xml:space="preserve">有
</t>
    <rPh sb="0" eb="1">
      <t>ア</t>
    </rPh>
    <phoneticPr fontId="33"/>
  </si>
  <si>
    <t>近居（同居除く）</t>
    <rPh sb="0" eb="2">
      <t>キンキョ</t>
    </rPh>
    <rPh sb="3" eb="5">
      <t>ドウキョ</t>
    </rPh>
    <rPh sb="5" eb="6">
      <t>ノゾ</t>
    </rPh>
    <phoneticPr fontId="33"/>
  </si>
  <si>
    <t>同居</t>
    <rPh sb="0" eb="2">
      <t>ドウキョ</t>
    </rPh>
    <phoneticPr fontId="33"/>
  </si>
  <si>
    <t>手刻み</t>
    <rPh sb="0" eb="1">
      <t>テ</t>
    </rPh>
    <rPh sb="1" eb="2">
      <t>キザ</t>
    </rPh>
    <phoneticPr fontId="33"/>
  </si>
  <si>
    <t>下見板張り</t>
    <rPh sb="0" eb="2">
      <t>シタミ</t>
    </rPh>
    <rPh sb="2" eb="3">
      <t>イタ</t>
    </rPh>
    <rPh sb="3" eb="4">
      <t>バ</t>
    </rPh>
    <phoneticPr fontId="33"/>
  </si>
  <si>
    <t>左官仕上げ</t>
    <rPh sb="0" eb="2">
      <t>サカン</t>
    </rPh>
    <rPh sb="2" eb="4">
      <t>シア</t>
    </rPh>
    <phoneticPr fontId="33"/>
  </si>
  <si>
    <t>国産瓦</t>
    <rPh sb="0" eb="2">
      <t>コクサン</t>
    </rPh>
    <rPh sb="2" eb="3">
      <t>ガワラ</t>
    </rPh>
    <phoneticPr fontId="33"/>
  </si>
  <si>
    <t>木製建具</t>
    <rPh sb="0" eb="2">
      <t>モクセイ</t>
    </rPh>
    <rPh sb="2" eb="4">
      <t>タテグ</t>
    </rPh>
    <phoneticPr fontId="33"/>
  </si>
  <si>
    <t>畳</t>
    <rPh sb="0" eb="1">
      <t>タタミ</t>
    </rPh>
    <phoneticPr fontId="33"/>
  </si>
  <si>
    <t>構造材現し</t>
    <rPh sb="0" eb="2">
      <t>コウゾウ</t>
    </rPh>
    <rPh sb="2" eb="3">
      <t>ザイ</t>
    </rPh>
    <rPh sb="3" eb="4">
      <t>アラワ</t>
    </rPh>
    <phoneticPr fontId="33"/>
  </si>
  <si>
    <t>ポイント数</t>
    <rPh sb="4" eb="5">
      <t>スウ</t>
    </rPh>
    <phoneticPr fontId="33"/>
  </si>
  <si>
    <r>
      <t>瓦の種類</t>
    </r>
    <r>
      <rPr>
        <sz val="10"/>
        <color rgb="FFFF0000"/>
        <rFont val="游ゴシック"/>
        <family val="3"/>
        <charset val="128"/>
        <scheme val="minor"/>
      </rPr>
      <t>（選択式）</t>
    </r>
    <rPh sb="0" eb="1">
      <t>カワラ</t>
    </rPh>
    <rPh sb="2" eb="4">
      <t>シュルイ</t>
    </rPh>
    <rPh sb="5" eb="8">
      <t>センタクシキ</t>
    </rPh>
    <phoneticPr fontId="2"/>
  </si>
  <si>
    <r>
      <t>左官材料の種類</t>
    </r>
    <r>
      <rPr>
        <sz val="10"/>
        <color rgb="FFFF0000"/>
        <rFont val="游ゴシック"/>
        <family val="3"/>
        <charset val="128"/>
        <scheme val="minor"/>
      </rPr>
      <t>（選択式）</t>
    </r>
    <rPh sb="0" eb="2">
      <t>サカン</t>
    </rPh>
    <rPh sb="2" eb="4">
      <t>ザイリョウ</t>
    </rPh>
    <rPh sb="5" eb="7">
      <t>シュルイ</t>
    </rPh>
    <rPh sb="8" eb="11">
      <t>センタクシキ</t>
    </rPh>
    <phoneticPr fontId="2"/>
  </si>
  <si>
    <t>実木材
使用量</t>
  </si>
  <si>
    <t>構造材使用量m3</t>
    <rPh sb="0" eb="3">
      <t>コウゾウザイ</t>
    </rPh>
    <rPh sb="3" eb="5">
      <t>シヨウ</t>
    </rPh>
    <rPh sb="5" eb="6">
      <t>リョウ</t>
    </rPh>
    <phoneticPr fontId="33"/>
  </si>
  <si>
    <t>内外装使用面積m2</t>
    <rPh sb="0" eb="3">
      <t>ナイガイソウ</t>
    </rPh>
    <rPh sb="3" eb="5">
      <t>シヨウ</t>
    </rPh>
    <rPh sb="5" eb="7">
      <t>メンセキ</t>
    </rPh>
    <phoneticPr fontId="33"/>
  </si>
  <si>
    <t>補助金額
（千円）</t>
    <rPh sb="0" eb="2">
      <t>ホジョ</t>
    </rPh>
    <rPh sb="2" eb="4">
      <t>キンガク</t>
    </rPh>
    <rPh sb="6" eb="8">
      <t>センエン</t>
    </rPh>
    <phoneticPr fontId="33"/>
  </si>
  <si>
    <r>
      <t>18歳以下</t>
    </r>
    <r>
      <rPr>
        <sz val="10"/>
        <color rgb="FFFF0000"/>
        <rFont val="游ゴシック"/>
        <family val="3"/>
        <charset val="128"/>
        <scheme val="minor"/>
      </rPr>
      <t>（選択式）</t>
    </r>
    <rPh sb="2" eb="3">
      <t>サイ</t>
    </rPh>
    <rPh sb="3" eb="5">
      <t>イカ</t>
    </rPh>
    <phoneticPr fontId="33"/>
  </si>
  <si>
    <r>
      <t>18歳以下なしかつ婚姻10年</t>
    </r>
    <r>
      <rPr>
        <sz val="8"/>
        <color rgb="FFFF0000"/>
        <rFont val="游ゴシック"/>
        <family val="3"/>
        <charset val="128"/>
        <scheme val="minor"/>
      </rPr>
      <t>（選択式）</t>
    </r>
    <rPh sb="2" eb="3">
      <t>サイ</t>
    </rPh>
    <rPh sb="3" eb="5">
      <t>イカ</t>
    </rPh>
    <rPh sb="9" eb="11">
      <t>コンイン</t>
    </rPh>
    <rPh sb="13" eb="14">
      <t>ネン</t>
    </rPh>
    <phoneticPr fontId="33"/>
  </si>
  <si>
    <r>
      <t>近居（子育て世帯）</t>
    </r>
    <r>
      <rPr>
        <sz val="10"/>
        <color rgb="FFFF0000"/>
        <rFont val="游ゴシック"/>
        <family val="3"/>
        <charset val="128"/>
        <scheme val="minor"/>
      </rPr>
      <t>（選択式）</t>
    </r>
    <rPh sb="0" eb="2">
      <t>キンキョ</t>
    </rPh>
    <phoneticPr fontId="33"/>
  </si>
  <si>
    <r>
      <t>同居（子育て世帯）</t>
    </r>
    <r>
      <rPr>
        <sz val="10"/>
        <color rgb="FFFF0000"/>
        <rFont val="游ゴシック"/>
        <family val="3"/>
        <charset val="128"/>
        <scheme val="minor"/>
      </rPr>
      <t>（選択式）</t>
    </r>
    <rPh sb="0" eb="2">
      <t>ドウキョ</t>
    </rPh>
    <rPh sb="3" eb="5">
      <t>コソダ</t>
    </rPh>
    <rPh sb="6" eb="8">
      <t>セタイ</t>
    </rPh>
    <phoneticPr fontId="33"/>
  </si>
  <si>
    <r>
      <t>同居（親世帯）</t>
    </r>
    <r>
      <rPr>
        <sz val="10"/>
        <color rgb="FFFF0000"/>
        <rFont val="游ゴシック"/>
        <family val="3"/>
        <charset val="128"/>
        <scheme val="minor"/>
      </rPr>
      <t>（選択式）</t>
    </r>
    <rPh sb="0" eb="2">
      <t>ドウキョ</t>
    </rPh>
    <rPh sb="3" eb="4">
      <t>オヤ</t>
    </rPh>
    <rPh sb="4" eb="6">
      <t>セタイ</t>
    </rPh>
    <phoneticPr fontId="33"/>
  </si>
  <si>
    <t>大工
面積</t>
    <rPh sb="0" eb="2">
      <t>ダイク</t>
    </rPh>
    <rPh sb="3" eb="5">
      <t>メンセキ</t>
    </rPh>
    <phoneticPr fontId="33"/>
  </si>
  <si>
    <t>左官
面積</t>
    <rPh sb="0" eb="2">
      <t>サカン</t>
    </rPh>
    <rPh sb="3" eb="5">
      <t>メンセキ</t>
    </rPh>
    <phoneticPr fontId="33"/>
  </si>
  <si>
    <t>建具
面積</t>
    <rPh sb="0" eb="2">
      <t>タテグ</t>
    </rPh>
    <rPh sb="3" eb="5">
      <t>メンセキ</t>
    </rPh>
    <phoneticPr fontId="33"/>
  </si>
  <si>
    <t>補助金額計
（千円）</t>
    <rPh sb="0" eb="2">
      <t>ホジョ</t>
    </rPh>
    <rPh sb="2" eb="4">
      <t>キンガク</t>
    </rPh>
    <rPh sb="4" eb="5">
      <t>ケイ</t>
    </rPh>
    <rPh sb="7" eb="9">
      <t>センエン</t>
    </rPh>
    <phoneticPr fontId="33"/>
  </si>
  <si>
    <t>(千円）</t>
    <rPh sb="1" eb="3">
      <t>センエン</t>
    </rPh>
    <phoneticPr fontId="29"/>
  </si>
  <si>
    <t>着工</t>
    <rPh sb="0" eb="2">
      <t>チャッコウ</t>
    </rPh>
    <phoneticPr fontId="29"/>
  </si>
  <si>
    <t>完成</t>
    <rPh sb="0" eb="2">
      <t>カンセイ</t>
    </rPh>
    <phoneticPr fontId="29"/>
  </si>
  <si>
    <t>日付</t>
    <rPh sb="0" eb="2">
      <t>ヒヅケ</t>
    </rPh>
    <phoneticPr fontId="29"/>
  </si>
  <si>
    <t>金額</t>
    <rPh sb="0" eb="2">
      <t>キンガク</t>
    </rPh>
    <phoneticPr fontId="29"/>
  </si>
  <si>
    <t>社名等</t>
    <rPh sb="0" eb="2">
      <t>シャメイ</t>
    </rPh>
    <rPh sb="2" eb="3">
      <t>トウ</t>
    </rPh>
    <phoneticPr fontId="33"/>
  </si>
  <si>
    <t>所在地</t>
    <rPh sb="0" eb="3">
      <t>ショザイチ</t>
    </rPh>
    <phoneticPr fontId="33"/>
  </si>
  <si>
    <t>（m2）</t>
  </si>
  <si>
    <t>（万円）</t>
    <rPh sb="1" eb="2">
      <t>マン</t>
    </rPh>
    <rPh sb="2" eb="3">
      <t>エン</t>
    </rPh>
    <phoneticPr fontId="33"/>
  </si>
  <si>
    <r>
      <t xml:space="preserve">要・不要
</t>
    </r>
    <r>
      <rPr>
        <sz val="10"/>
        <color rgb="FFFF0000"/>
        <rFont val="游ゴシック"/>
        <family val="3"/>
        <charset val="128"/>
        <scheme val="minor"/>
      </rPr>
      <t>（選択式）</t>
    </r>
    <rPh sb="0" eb="1">
      <t>ヨウ</t>
    </rPh>
    <rPh sb="2" eb="4">
      <t>フヨウ</t>
    </rPh>
    <phoneticPr fontId="33"/>
  </si>
  <si>
    <t>承認日</t>
    <rPh sb="0" eb="2">
      <t>ショウニン</t>
    </rPh>
    <phoneticPr fontId="33"/>
  </si>
  <si>
    <t>変更内容</t>
    <rPh sb="0" eb="2">
      <t>ヘンコウ</t>
    </rPh>
    <rPh sb="2" eb="4">
      <t>ナイヨウ</t>
    </rPh>
    <phoneticPr fontId="2"/>
  </si>
  <si>
    <r>
      <t>申請区分</t>
    </r>
    <r>
      <rPr>
        <sz val="10"/>
        <color rgb="FFFF0000"/>
        <rFont val="游ゴシック"/>
        <family val="3"/>
        <charset val="128"/>
        <scheme val="minor"/>
      </rPr>
      <t>（選択式）</t>
    </r>
    <phoneticPr fontId="2"/>
  </si>
  <si>
    <t>申請受付日</t>
    <phoneticPr fontId="2"/>
  </si>
  <si>
    <t>証明書発行日</t>
    <phoneticPr fontId="2"/>
  </si>
  <si>
    <t>証明書文書番号</t>
    <phoneticPr fontId="2"/>
  </si>
  <si>
    <t>住まいる交付決定通知の文書番号</t>
    <phoneticPr fontId="2"/>
  </si>
  <si>
    <t>補助金名</t>
    <phoneticPr fontId="2"/>
  </si>
  <si>
    <t>交付主体</t>
    <phoneticPr fontId="2"/>
  </si>
  <si>
    <r>
      <t>外皮平均熱貫流率(U</t>
    </r>
    <r>
      <rPr>
        <vertAlign val="subscript"/>
        <sz val="10"/>
        <rFont val="游ゴシック"/>
        <family val="3"/>
        <charset val="128"/>
        <scheme val="minor"/>
      </rPr>
      <t>A</t>
    </r>
    <r>
      <rPr>
        <sz val="10"/>
        <rFont val="游ゴシック"/>
        <family val="3"/>
        <charset val="128"/>
        <scheme val="minor"/>
      </rPr>
      <t>値)</t>
    </r>
    <rPh sb="0" eb="4">
      <t>ガイヒヘイキン</t>
    </rPh>
    <rPh sb="4" eb="8">
      <t>ネツカンリュウリツ</t>
    </rPh>
    <phoneticPr fontId="2"/>
  </si>
  <si>
    <r>
      <t>冷房期の平均日射熱取得率(η</t>
    </r>
    <r>
      <rPr>
        <vertAlign val="subscript"/>
        <sz val="10"/>
        <rFont val="游ゴシック"/>
        <family val="3"/>
        <charset val="128"/>
        <scheme val="minor"/>
      </rPr>
      <t>AC</t>
    </r>
    <r>
      <rPr>
        <sz val="10"/>
        <rFont val="游ゴシック"/>
        <family val="3"/>
        <charset val="128"/>
        <scheme val="minor"/>
      </rPr>
      <t>値)</t>
    </r>
    <phoneticPr fontId="2"/>
  </si>
  <si>
    <t>一次エネルギー消費量(BEI)</t>
    <phoneticPr fontId="2"/>
  </si>
  <si>
    <t>県産材を最も多く供給した製材所名</t>
    <rPh sb="0" eb="3">
      <t>ケンサンザイ</t>
    </rPh>
    <rPh sb="4" eb="5">
      <t>モット</t>
    </rPh>
    <rPh sb="6" eb="7">
      <t>オオ</t>
    </rPh>
    <rPh sb="8" eb="10">
      <t>キョウキュウ</t>
    </rPh>
    <rPh sb="12" eb="15">
      <t>セイザイショ</t>
    </rPh>
    <rPh sb="15" eb="16">
      <t>メイ</t>
    </rPh>
    <phoneticPr fontId="2"/>
  </si>
  <si>
    <t>実績補助金額
(千円)</t>
    <rPh sb="0" eb="2">
      <t>ジッセキ</t>
    </rPh>
    <rPh sb="2" eb="5">
      <t>ホジョキン</t>
    </rPh>
    <rPh sb="5" eb="6">
      <t>ガク</t>
    </rPh>
    <rPh sb="8" eb="10">
      <t>センエン</t>
    </rPh>
    <phoneticPr fontId="33"/>
  </si>
  <si>
    <t>確定額(交決と実績の小さい方）</t>
    <rPh sb="0" eb="2">
      <t>カクテイ</t>
    </rPh>
    <rPh sb="2" eb="3">
      <t>ガク</t>
    </rPh>
    <rPh sb="4" eb="5">
      <t>コウ</t>
    </rPh>
    <rPh sb="5" eb="6">
      <t>ケツ</t>
    </rPh>
    <rPh sb="7" eb="9">
      <t>ジッセキ</t>
    </rPh>
    <rPh sb="10" eb="11">
      <t>チイ</t>
    </rPh>
    <rPh sb="13" eb="14">
      <t>ホウ</t>
    </rPh>
    <phoneticPr fontId="2"/>
  </si>
  <si>
    <t>県産規格材を最も多く供給した製材所名</t>
    <rPh sb="0" eb="1">
      <t>アガタ</t>
    </rPh>
    <rPh sb="1" eb="2">
      <t>サン</t>
    </rPh>
    <rPh sb="2" eb="4">
      <t>キカク</t>
    </rPh>
    <rPh sb="4" eb="5">
      <t>ザイ</t>
    </rPh>
    <rPh sb="6" eb="7">
      <t>モット</t>
    </rPh>
    <rPh sb="8" eb="9">
      <t>オオ</t>
    </rPh>
    <rPh sb="10" eb="12">
      <t>キョウキュウ</t>
    </rPh>
    <rPh sb="14" eb="17">
      <t>セイザイショ</t>
    </rPh>
    <rPh sb="17" eb="18">
      <t>メイ</t>
    </rPh>
    <phoneticPr fontId="2"/>
  </si>
  <si>
    <t>機械等級区分を行った事業者名</t>
    <rPh sb="0" eb="2">
      <t>キカイ</t>
    </rPh>
    <rPh sb="2" eb="4">
      <t>トウキュウ</t>
    </rPh>
    <rPh sb="4" eb="6">
      <t>クブン</t>
    </rPh>
    <rPh sb="7" eb="8">
      <t>オコナ</t>
    </rPh>
    <rPh sb="10" eb="13">
      <t>ジギョウシャ</t>
    </rPh>
    <rPh sb="13" eb="14">
      <t>メイ</t>
    </rPh>
    <phoneticPr fontId="2"/>
  </si>
  <si>
    <t>内外装材を最も多く供給した製材所名</t>
    <rPh sb="0" eb="1">
      <t>ナイ</t>
    </rPh>
    <rPh sb="1" eb="4">
      <t>ガイソウザイ</t>
    </rPh>
    <rPh sb="5" eb="6">
      <t>モット</t>
    </rPh>
    <rPh sb="7" eb="8">
      <t>オオ</t>
    </rPh>
    <rPh sb="9" eb="11">
      <t>キョウキュウ</t>
    </rPh>
    <rPh sb="13" eb="16">
      <t>セイザイショ</t>
    </rPh>
    <rPh sb="16" eb="17">
      <t>メイ</t>
    </rPh>
    <phoneticPr fontId="2"/>
  </si>
  <si>
    <r>
      <t>近居（同居除く）</t>
    </r>
    <r>
      <rPr>
        <sz val="10"/>
        <color rgb="FFFF0000"/>
        <rFont val="游ゴシック"/>
        <family val="3"/>
        <charset val="128"/>
        <scheme val="minor"/>
      </rPr>
      <t>（選択式）</t>
    </r>
    <rPh sb="0" eb="2">
      <t>キンキョ</t>
    </rPh>
    <rPh sb="3" eb="5">
      <t>ドウキョ</t>
    </rPh>
    <rPh sb="5" eb="6">
      <t>ノゾ</t>
    </rPh>
    <phoneticPr fontId="33"/>
  </si>
  <si>
    <r>
      <t>同居</t>
    </r>
    <r>
      <rPr>
        <sz val="10"/>
        <color rgb="FFFF0000"/>
        <rFont val="游ゴシック"/>
        <family val="3"/>
        <charset val="128"/>
        <scheme val="minor"/>
      </rPr>
      <t>（選択式）</t>
    </r>
    <rPh sb="0" eb="2">
      <t>ドウキョ</t>
    </rPh>
    <phoneticPr fontId="33"/>
  </si>
  <si>
    <r>
      <t>手刻み</t>
    </r>
    <r>
      <rPr>
        <sz val="10"/>
        <color rgb="FFFF0000"/>
        <rFont val="游ゴシック"/>
        <family val="3"/>
        <charset val="128"/>
        <scheme val="minor"/>
      </rPr>
      <t>（選択式）</t>
    </r>
    <rPh sb="0" eb="1">
      <t>テ</t>
    </rPh>
    <rPh sb="1" eb="2">
      <t>キザ</t>
    </rPh>
    <phoneticPr fontId="33"/>
  </si>
  <si>
    <r>
      <t>下見板張り</t>
    </r>
    <r>
      <rPr>
        <sz val="10"/>
        <color rgb="FFFF0000"/>
        <rFont val="游ゴシック"/>
        <family val="3"/>
        <charset val="128"/>
        <scheme val="minor"/>
      </rPr>
      <t>（選択式）</t>
    </r>
    <rPh sb="0" eb="2">
      <t>シタミ</t>
    </rPh>
    <rPh sb="2" eb="3">
      <t>イタ</t>
    </rPh>
    <rPh sb="3" eb="4">
      <t>バ</t>
    </rPh>
    <phoneticPr fontId="33"/>
  </si>
  <si>
    <r>
      <t>左官仕上げ</t>
    </r>
    <r>
      <rPr>
        <sz val="10"/>
        <color rgb="FFFF0000"/>
        <rFont val="游ゴシック"/>
        <family val="3"/>
        <charset val="128"/>
        <scheme val="minor"/>
      </rPr>
      <t>（選択式）</t>
    </r>
    <rPh sb="0" eb="2">
      <t>サカン</t>
    </rPh>
    <rPh sb="2" eb="4">
      <t>シア</t>
    </rPh>
    <phoneticPr fontId="33"/>
  </si>
  <si>
    <r>
      <t>国産瓦</t>
    </r>
    <r>
      <rPr>
        <sz val="10"/>
        <color rgb="FFFF0000"/>
        <rFont val="游ゴシック"/>
        <family val="3"/>
        <charset val="128"/>
        <scheme val="minor"/>
      </rPr>
      <t>（選択式）</t>
    </r>
    <rPh sb="0" eb="2">
      <t>コクサン</t>
    </rPh>
    <rPh sb="2" eb="3">
      <t>ガワラ</t>
    </rPh>
    <phoneticPr fontId="33"/>
  </si>
  <si>
    <r>
      <t>木製建具</t>
    </r>
    <r>
      <rPr>
        <sz val="10"/>
        <color rgb="FFFF0000"/>
        <rFont val="游ゴシック"/>
        <family val="3"/>
        <charset val="128"/>
        <scheme val="minor"/>
      </rPr>
      <t>（選択式）</t>
    </r>
    <rPh sb="0" eb="2">
      <t>モクセイ</t>
    </rPh>
    <rPh sb="2" eb="4">
      <t>タテグ</t>
    </rPh>
    <phoneticPr fontId="33"/>
  </si>
  <si>
    <r>
      <t>畳</t>
    </r>
    <r>
      <rPr>
        <sz val="10"/>
        <color rgb="FFFF0000"/>
        <rFont val="游ゴシック"/>
        <family val="3"/>
        <charset val="128"/>
        <scheme val="minor"/>
      </rPr>
      <t>（選択式）</t>
    </r>
    <rPh sb="0" eb="1">
      <t>タタミ</t>
    </rPh>
    <phoneticPr fontId="33"/>
  </si>
  <si>
    <r>
      <t>構造材現し</t>
    </r>
    <r>
      <rPr>
        <sz val="10"/>
        <color rgb="FFFF0000"/>
        <rFont val="游ゴシック"/>
        <family val="3"/>
        <charset val="128"/>
        <scheme val="minor"/>
      </rPr>
      <t>（選択式）</t>
    </r>
    <rPh sb="0" eb="2">
      <t>コウゾウ</t>
    </rPh>
    <rPh sb="2" eb="3">
      <t>ザイ</t>
    </rPh>
    <rPh sb="3" eb="4">
      <t>アラワ</t>
    </rPh>
    <phoneticPr fontId="33"/>
  </si>
  <si>
    <t>木製建具事業者名</t>
    <rPh sb="0" eb="2">
      <t>モクセイ</t>
    </rPh>
    <rPh sb="2" eb="4">
      <t>タテグ</t>
    </rPh>
    <rPh sb="4" eb="7">
      <t>ジギョウシャ</t>
    </rPh>
    <rPh sb="7" eb="8">
      <t>メイ</t>
    </rPh>
    <phoneticPr fontId="2"/>
  </si>
  <si>
    <t>畳事業者名</t>
    <rPh sb="0" eb="1">
      <t>タタミ</t>
    </rPh>
    <rPh sb="1" eb="4">
      <t>ジギョウシャ</t>
    </rPh>
    <rPh sb="4" eb="5">
      <t>メイ</t>
    </rPh>
    <phoneticPr fontId="2"/>
  </si>
  <si>
    <t>構造材を最も多く供給した製材所名</t>
    <rPh sb="0" eb="3">
      <t>コウゾウザイ</t>
    </rPh>
    <rPh sb="4" eb="5">
      <t>モット</t>
    </rPh>
    <rPh sb="6" eb="7">
      <t>オオ</t>
    </rPh>
    <rPh sb="8" eb="10">
      <t>キョウキュウ</t>
    </rPh>
    <rPh sb="12" eb="15">
      <t>セイザイショ</t>
    </rPh>
    <rPh sb="15" eb="16">
      <t>メイ</t>
    </rPh>
    <phoneticPr fontId="2"/>
  </si>
  <si>
    <t>18歳未満</t>
    <rPh sb="2" eb="3">
      <t>サイ</t>
    </rPh>
    <rPh sb="3" eb="5">
      <t>ミマン</t>
    </rPh>
    <phoneticPr fontId="33"/>
  </si>
  <si>
    <t>婚姻後10年以内</t>
    <rPh sb="0" eb="3">
      <t>コンインゴ</t>
    </rPh>
    <rPh sb="5" eb="6">
      <t>ネン</t>
    </rPh>
    <rPh sb="6" eb="8">
      <t>イナイ</t>
    </rPh>
    <phoneticPr fontId="33"/>
  </si>
  <si>
    <t>有
有なら1を選択</t>
    <rPh sb="0" eb="1">
      <t>ア</t>
    </rPh>
    <rPh sb="3" eb="4">
      <t>ア</t>
    </rPh>
    <rPh sb="8" eb="10">
      <t>センタク</t>
    </rPh>
    <phoneticPr fontId="33"/>
  </si>
  <si>
    <t>近居（子育て世帯）</t>
    <rPh sb="0" eb="2">
      <t>キンキョ</t>
    </rPh>
    <phoneticPr fontId="33"/>
  </si>
  <si>
    <t>同居（子育て世帯）</t>
    <rPh sb="0" eb="2">
      <t>ドウキョ</t>
    </rPh>
    <rPh sb="3" eb="5">
      <t>コソダ</t>
    </rPh>
    <rPh sb="6" eb="8">
      <t>セタイ</t>
    </rPh>
    <phoneticPr fontId="33"/>
  </si>
  <si>
    <t>同居（親世帯）</t>
    <rPh sb="0" eb="2">
      <t>ドウキョ</t>
    </rPh>
    <rPh sb="3" eb="4">
      <t>オヤ</t>
    </rPh>
    <rPh sb="4" eb="6">
      <t>セタイ</t>
    </rPh>
    <phoneticPr fontId="33"/>
  </si>
  <si>
    <t>(区分）
実績・取消・取下</t>
    <rPh sb="1" eb="3">
      <t>クブン</t>
    </rPh>
    <rPh sb="5" eb="7">
      <t>ジッセキ</t>
    </rPh>
    <rPh sb="8" eb="10">
      <t>トリケシ</t>
    </rPh>
    <rPh sb="11" eb="13">
      <t>トリサ</t>
    </rPh>
    <phoneticPr fontId="33"/>
  </si>
  <si>
    <r>
      <t xml:space="preserve">実績報告日
</t>
    </r>
    <r>
      <rPr>
        <sz val="10"/>
        <color indexed="12"/>
        <rFont val="ＭＳ Ｐゴシック"/>
        <family val="3"/>
        <charset val="128"/>
      </rPr>
      <t>又は取下日等</t>
    </r>
    <rPh sb="0" eb="2">
      <t>ジッセキ</t>
    </rPh>
    <rPh sb="2" eb="4">
      <t>ホウコク</t>
    </rPh>
    <rPh sb="4" eb="5">
      <t>ビ</t>
    </rPh>
    <rPh sb="6" eb="7">
      <t>マタ</t>
    </rPh>
    <rPh sb="8" eb="10">
      <t>トリサ</t>
    </rPh>
    <rPh sb="10" eb="11">
      <t>ヒ</t>
    </rPh>
    <rPh sb="11" eb="12">
      <t>トウ</t>
    </rPh>
    <phoneticPr fontId="33"/>
  </si>
  <si>
    <t>額の
確定日</t>
    <rPh sb="0" eb="1">
      <t>ガク</t>
    </rPh>
    <rPh sb="3" eb="5">
      <t>カクテイ</t>
    </rPh>
    <rPh sb="5" eb="6">
      <t>ビ</t>
    </rPh>
    <phoneticPr fontId="29"/>
  </si>
  <si>
    <t>支払日</t>
    <rPh sb="0" eb="3">
      <t>シハライビ</t>
    </rPh>
    <phoneticPr fontId="33"/>
  </si>
  <si>
    <t>交付決定額</t>
    <rPh sb="0" eb="2">
      <t>コウフ</t>
    </rPh>
    <rPh sb="2" eb="4">
      <t>ケッテイ</t>
    </rPh>
    <rPh sb="4" eb="5">
      <t>ガク</t>
    </rPh>
    <phoneticPr fontId="33"/>
  </si>
  <si>
    <t>確定・支払金額
（千円）</t>
    <rPh sb="0" eb="2">
      <t>カクテイ</t>
    </rPh>
    <rPh sb="3" eb="5">
      <t>シハライ</t>
    </rPh>
    <rPh sb="5" eb="7">
      <t>キンガク</t>
    </rPh>
    <rPh sb="9" eb="11">
      <t>センエン</t>
    </rPh>
    <phoneticPr fontId="29"/>
  </si>
  <si>
    <t>実績減
（千円）</t>
    <rPh sb="0" eb="2">
      <t>ジッセキ</t>
    </rPh>
    <rPh sb="2" eb="3">
      <t>ゲン</t>
    </rPh>
    <rPh sb="5" eb="7">
      <t>センエン</t>
    </rPh>
    <phoneticPr fontId="29"/>
  </si>
  <si>
    <t>例1</t>
    <rPh sb="0" eb="1">
      <t>レイ</t>
    </rPh>
    <phoneticPr fontId="2"/>
  </si>
  <si>
    <t>新築</t>
  </si>
  <si>
    <t>鳥取　一郎</t>
    <rPh sb="0" eb="2">
      <t>トットリ</t>
    </rPh>
    <rPh sb="3" eb="5">
      <t>イチロウ</t>
    </rPh>
    <phoneticPr fontId="2"/>
  </si>
  <si>
    <t>680-8570</t>
    <phoneticPr fontId="2"/>
  </si>
  <si>
    <t>0857-26-7408</t>
    <phoneticPr fontId="2"/>
  </si>
  <si>
    <t>鳥取市</t>
  </si>
  <si>
    <t>東町１丁目271</t>
    <rPh sb="0" eb="2">
      <t>ヒガシマチ</t>
    </rPh>
    <phoneticPr fontId="2"/>
  </si>
  <si>
    <t>和瓦</t>
  </si>
  <si>
    <t>珪藻土塗</t>
  </si>
  <si>
    <t>株式会社とっとり</t>
    <rPh sb="0" eb="4">
      <t>カブシキガイシャ</t>
    </rPh>
    <phoneticPr fontId="2"/>
  </si>
  <si>
    <t>鳥取市立川町６丁目176</t>
    <rPh sb="0" eb="3">
      <t>トットリシ</t>
    </rPh>
    <rPh sb="3" eb="5">
      <t>タチカワ</t>
    </rPh>
    <rPh sb="5" eb="6">
      <t>チョウ</t>
    </rPh>
    <rPh sb="7" eb="9">
      <t>チョウメ</t>
    </rPh>
    <phoneticPr fontId="2"/>
  </si>
  <si>
    <t>久大</t>
  </si>
  <si>
    <t>要</t>
  </si>
  <si>
    <t>琴浦製材所</t>
    <rPh sb="0" eb="2">
      <t>コトウラ</t>
    </rPh>
    <rPh sb="2" eb="5">
      <t>セイザイショ</t>
    </rPh>
    <phoneticPr fontId="2"/>
  </si>
  <si>
    <t>境港製材所</t>
    <rPh sb="0" eb="2">
      <t>サカイミナト</t>
    </rPh>
    <rPh sb="2" eb="5">
      <t>セイザイショ</t>
    </rPh>
    <phoneticPr fontId="2"/>
  </si>
  <si>
    <t>北栄製材所</t>
    <rPh sb="0" eb="2">
      <t>ホクエイ</t>
    </rPh>
    <rPh sb="2" eb="5">
      <t>セイザイショ</t>
    </rPh>
    <phoneticPr fontId="2"/>
  </si>
  <si>
    <t>智頭畳店</t>
    <rPh sb="0" eb="2">
      <t>チズ</t>
    </rPh>
    <rPh sb="2" eb="3">
      <t>タタミ</t>
    </rPh>
    <rPh sb="3" eb="4">
      <t>ミセ</t>
    </rPh>
    <phoneticPr fontId="2"/>
  </si>
  <si>
    <t>実績</t>
  </si>
  <si>
    <t>例2</t>
    <rPh sb="0" eb="1">
      <t>レイ</t>
    </rPh>
    <phoneticPr fontId="2"/>
  </si>
  <si>
    <t>改修</t>
  </si>
  <si>
    <t>鳥取　太郎</t>
    <rPh sb="0" eb="2">
      <t>トットリ</t>
    </rPh>
    <rPh sb="3" eb="5">
      <t>タロウ</t>
    </rPh>
    <phoneticPr fontId="2"/>
  </si>
  <si>
    <t>680-0300</t>
    <phoneticPr fontId="2"/>
  </si>
  <si>
    <t>0857-26-7408</t>
  </si>
  <si>
    <t>郡家100番地</t>
    <rPh sb="5" eb="7">
      <t>バンチ</t>
    </rPh>
    <phoneticPr fontId="2"/>
  </si>
  <si>
    <t>大山</t>
  </si>
  <si>
    <t>不要</t>
  </si>
  <si>
    <t>八頭製材所</t>
    <rPh sb="0" eb="2">
      <t>ヤズ</t>
    </rPh>
    <rPh sb="2" eb="5">
      <t>セイザイショ</t>
    </rPh>
    <phoneticPr fontId="2"/>
  </si>
  <si>
    <t>日野製材所</t>
    <rPh sb="0" eb="2">
      <t>ヒノ</t>
    </rPh>
    <rPh sb="2" eb="5">
      <t>セイザイショ</t>
    </rPh>
    <phoneticPr fontId="2"/>
  </si>
  <si>
    <t>日南建具店</t>
    <rPh sb="0" eb="2">
      <t>ニチナン</t>
    </rPh>
    <rPh sb="2" eb="4">
      <t>タテグ</t>
    </rPh>
    <rPh sb="4" eb="5">
      <t>テン</t>
    </rPh>
    <phoneticPr fontId="2"/>
  </si>
  <si>
    <t>例3</t>
    <rPh sb="0" eb="1">
      <t>レイ</t>
    </rPh>
    <phoneticPr fontId="2"/>
  </si>
  <si>
    <t>登録</t>
  </si>
  <si>
    <t>680-8570</t>
  </si>
  <si>
    <t>0857-20-3649</t>
  </si>
  <si>
    <t>糀町１丁目160</t>
    <phoneticPr fontId="2"/>
  </si>
  <si>
    <t>ミヨシ</t>
  </si>
  <si>
    <t>倉吉　次郎</t>
    <rPh sb="0" eb="2">
      <t>クラヨシ</t>
    </rPh>
    <rPh sb="3" eb="5">
      <t>ジロウ</t>
    </rPh>
    <phoneticPr fontId="2"/>
  </si>
  <si>
    <t>658-0072</t>
    <phoneticPr fontId="2"/>
  </si>
  <si>
    <t>078-000-0000</t>
    <phoneticPr fontId="2"/>
  </si>
  <si>
    <t>米子市</t>
  </si>
  <si>
    <t>江府製材所</t>
    <rPh sb="0" eb="2">
      <t>コウフ</t>
    </rPh>
    <rPh sb="2" eb="5">
      <t>セイザイショ</t>
    </rPh>
    <phoneticPr fontId="2"/>
  </si>
  <si>
    <t>倉吉プレカット</t>
    <rPh sb="0" eb="2">
      <t>クラヨシ</t>
    </rPh>
    <phoneticPr fontId="2"/>
  </si>
  <si>
    <t>南部製材所</t>
    <rPh sb="0" eb="2">
      <t>ナンブ</t>
    </rPh>
    <rPh sb="2" eb="5">
      <t>セイザイショ</t>
    </rPh>
    <phoneticPr fontId="2"/>
  </si>
  <si>
    <t>↑都道府県欄に全住所を一括掲載（R5の台帳からセル結合</t>
    <rPh sb="1" eb="5">
      <t>トドウフケン</t>
    </rPh>
    <rPh sb="5" eb="6">
      <t>ラン</t>
    </rPh>
    <rPh sb="7" eb="8">
      <t>ゼン</t>
    </rPh>
    <rPh sb="8" eb="10">
      <t>ジュウショ</t>
    </rPh>
    <rPh sb="11" eb="13">
      <t>イッカツ</t>
    </rPh>
    <rPh sb="13" eb="15">
      <t>ケイサイ</t>
    </rPh>
    <rPh sb="19" eb="21">
      <t>ダイチョウ</t>
    </rPh>
    <rPh sb="25" eb="27">
      <t>ケツゴウ</t>
    </rPh>
    <phoneticPr fontId="2"/>
  </si>
  <si>
    <t>合計</t>
    <rPh sb="0" eb="2">
      <t>ゴウケイ</t>
    </rPh>
    <phoneticPr fontId="2"/>
  </si>
  <si>
    <t>入力行</t>
    <rPh sb="0" eb="2">
      <t>ニュウリョク</t>
    </rPh>
    <rPh sb="2" eb="3">
      <t>ギョウ</t>
    </rPh>
    <phoneticPr fontId="2"/>
  </si>
  <si>
    <t>※併用する補助金をすべてを記入してください。</t>
    <rPh sb="1" eb="3">
      <t>ヘイヨウ</t>
    </rPh>
    <rPh sb="5" eb="8">
      <t>ホジョキン</t>
    </rPh>
    <rPh sb="13" eb="15">
      <t>キニュウ</t>
    </rPh>
    <phoneticPr fontId="2"/>
  </si>
  <si>
    <t>補助金の名称</t>
    <rPh sb="0" eb="3">
      <t>ホジョキン</t>
    </rPh>
    <rPh sb="4" eb="6">
      <t>メイショウ</t>
    </rPh>
    <phoneticPr fontId="2"/>
  </si>
  <si>
    <t>所管団体</t>
    <rPh sb="0" eb="2">
      <t>ショカン</t>
    </rPh>
    <rPh sb="2" eb="4">
      <t>ダンタイ</t>
    </rPh>
    <phoneticPr fontId="2"/>
  </si>
  <si>
    <t>連絡先電話</t>
    <rPh sb="0" eb="3">
      <t>レンラクサキ</t>
    </rPh>
    <rPh sb="3" eb="5">
      <t>デンワ</t>
    </rPh>
    <phoneticPr fontId="2"/>
  </si>
  <si>
    <t>→行全体を台帳へコピぺ</t>
    <rPh sb="1" eb="2">
      <t>ギョウ</t>
    </rPh>
    <rPh sb="2" eb="4">
      <t>ゼンタイ</t>
    </rPh>
    <rPh sb="5" eb="7">
      <t>ダイチョウ</t>
    </rPh>
    <phoneticPr fontId="2"/>
  </si>
  <si>
    <t>事業者名称</t>
    <rPh sb="0" eb="3">
      <t>ジギョウシャ</t>
    </rPh>
    <rPh sb="3" eb="5">
      <t>メイショウ</t>
    </rPh>
    <phoneticPr fontId="2"/>
  </si>
  <si>
    <t>　私は、とっとり住まいる支援事業補助金交付要綱を熟読し、実績報告内容について上記のとおり確認しました。</t>
    <rPh sb="1" eb="2">
      <t>ワタシ</t>
    </rPh>
    <rPh sb="8" eb="9">
      <t>ス</t>
    </rPh>
    <rPh sb="12" eb="16">
      <t>シエンジギョウ</t>
    </rPh>
    <rPh sb="16" eb="19">
      <t>ホジョキン</t>
    </rPh>
    <rPh sb="19" eb="21">
      <t>コウフ</t>
    </rPh>
    <rPh sb="21" eb="23">
      <t>ヨウコウ</t>
    </rPh>
    <rPh sb="24" eb="26">
      <t>ジュクドク</t>
    </rPh>
    <rPh sb="28" eb="30">
      <t>ジッセキ</t>
    </rPh>
    <rPh sb="30" eb="32">
      <t>ホウコク</t>
    </rPh>
    <rPh sb="32" eb="34">
      <t>ナイヨウ</t>
    </rPh>
    <rPh sb="38" eb="39">
      <t>ウエ</t>
    </rPh>
    <phoneticPr fontId="2"/>
  </si>
  <si>
    <t>国補助利用者のうち、「地域型グリーン化事業」補助利用者である。</t>
    <rPh sb="11" eb="14">
      <t>チイキガタ</t>
    </rPh>
    <rPh sb="18" eb="19">
      <t>カ</t>
    </rPh>
    <rPh sb="19" eb="21">
      <t>ジギョウ</t>
    </rPh>
    <phoneticPr fontId="2"/>
  </si>
  <si>
    <t>「地域型グリーン化事業」の補助対象経費に県産材の材料代を含めていない。</t>
    <rPh sb="1" eb="3">
      <t>チイキ</t>
    </rPh>
    <rPh sb="3" eb="4">
      <t>ガタ</t>
    </rPh>
    <rPh sb="8" eb="9">
      <t>カ</t>
    </rPh>
    <rPh sb="9" eb="11">
      <t>ジギョウ</t>
    </rPh>
    <rPh sb="13" eb="19">
      <t>ホジョタイショウケイヒ</t>
    </rPh>
    <rPh sb="20" eb="23">
      <t>ケンサンザイ</t>
    </rPh>
    <rPh sb="24" eb="27">
      <t>ザイリョウダイ</t>
    </rPh>
    <rPh sb="28" eb="29">
      <t>フク</t>
    </rPh>
    <phoneticPr fontId="2"/>
  </si>
  <si>
    <t>こどもエコすまい利用者</t>
    <rPh sb="8" eb="11">
      <t>リヨウシャ</t>
    </rPh>
    <phoneticPr fontId="2"/>
  </si>
  <si>
    <t>グリーン化事業（材料代支援）</t>
    <rPh sb="4" eb="7">
      <t>カジギョウ</t>
    </rPh>
    <rPh sb="8" eb="11">
      <t>ザイリョウダイ</t>
    </rPh>
    <rPh sb="11" eb="13">
      <t>シエン</t>
    </rPh>
    <phoneticPr fontId="2"/>
  </si>
  <si>
    <t>利用の有無</t>
    <rPh sb="0" eb="2">
      <t>リヨウ</t>
    </rPh>
    <rPh sb="3" eb="5">
      <t>ウム</t>
    </rPh>
    <phoneticPr fontId="2"/>
  </si>
  <si>
    <t>補助対象を同一とする国費又は県費を財源とする他の補助事業を利用していないこと。</t>
    <rPh sb="10" eb="12">
      <t>コクヒ</t>
    </rPh>
    <rPh sb="12" eb="13">
      <t>マタ</t>
    </rPh>
    <phoneticPr fontId="2"/>
  </si>
  <si>
    <t>令和5年度とっとり住まいる支援事業台帳</t>
    <rPh sb="0" eb="2">
      <t>レイワ</t>
    </rPh>
    <rPh sb="17" eb="19">
      <t>ダイチョウ</t>
    </rPh>
    <phoneticPr fontId="2"/>
  </si>
  <si>
    <t>工事契約書の写し</t>
    <phoneticPr fontId="2"/>
  </si>
  <si>
    <t>・工事契約書の写し</t>
    <phoneticPr fontId="2"/>
  </si>
  <si>
    <t>＜実績報告時の提出書類＞鳥取県産材活用協議会が発行する県産材の産地証明書の写し</t>
    <rPh sb="1" eb="3">
      <t>ジッセキ</t>
    </rPh>
    <rPh sb="3" eb="5">
      <t>ホウコク</t>
    </rPh>
    <rPh sb="5" eb="6">
      <t>ジ</t>
    </rPh>
    <rPh sb="7" eb="9">
      <t>テイシュツ</t>
    </rPh>
    <rPh sb="9" eb="11">
      <t>ショルイ</t>
    </rPh>
    <rPh sb="27" eb="28">
      <t>ケン</t>
    </rPh>
    <rPh sb="28" eb="30">
      <t>サンザイ</t>
    </rPh>
    <rPh sb="31" eb="33">
      <t>サンチ</t>
    </rPh>
    <rPh sb="33" eb="36">
      <t>ショウメイショ</t>
    </rPh>
    <rPh sb="37" eb="38">
      <t>ウツ</t>
    </rPh>
    <phoneticPr fontId="2"/>
  </si>
  <si>
    <r>
      <t>・県産材の構造材又は下地材を0.3m3以上使用する場合、１m3につき２万円が交付されます</t>
    </r>
    <r>
      <rPr>
        <sz val="9"/>
        <color rgb="FFFF0000"/>
        <rFont val="ＭＳ Ｐ明朝"/>
        <family val="1"/>
        <charset val="128"/>
      </rPr>
      <t>(0.1m3未満は切捨て）</t>
    </r>
    <r>
      <rPr>
        <sz val="9"/>
        <color theme="1"/>
        <rFont val="ＭＳ Ｐ明朝"/>
        <family val="1"/>
        <charset val="128"/>
      </rPr>
      <t>。</t>
    </r>
    <rPh sb="1" eb="3">
      <t>ケンサン</t>
    </rPh>
    <rPh sb="3" eb="4">
      <t>ザイ</t>
    </rPh>
    <rPh sb="5" eb="8">
      <t>コウゾウザイ</t>
    </rPh>
    <rPh sb="8" eb="9">
      <t>マタ</t>
    </rPh>
    <rPh sb="10" eb="13">
      <t>シタジザイ</t>
    </rPh>
    <rPh sb="19" eb="21">
      <t>イジョウ</t>
    </rPh>
    <rPh sb="21" eb="23">
      <t>シヨウ</t>
    </rPh>
    <rPh sb="25" eb="27">
      <t>バアイ</t>
    </rPh>
    <rPh sb="35" eb="37">
      <t>マンエン</t>
    </rPh>
    <rPh sb="38" eb="40">
      <t>コウフ</t>
    </rPh>
    <rPh sb="50" eb="52">
      <t>ミマン</t>
    </rPh>
    <rPh sb="53" eb="55">
      <t>キリス</t>
    </rPh>
    <phoneticPr fontId="2"/>
  </si>
  <si>
    <t>令和6年4月1日改正</t>
    <rPh sb="0" eb="2">
      <t>レイワ</t>
    </rPh>
    <rPh sb="3" eb="4">
      <t>ネン</t>
    </rPh>
    <rPh sb="5" eb="6">
      <t>ガツ</t>
    </rPh>
    <rPh sb="7" eb="8">
      <t>ニチ</t>
    </rPh>
    <rPh sb="8" eb="10">
      <t>カイセイ</t>
    </rPh>
    <phoneticPr fontId="2"/>
  </si>
  <si>
    <t>国の子育て世帯等支援補助金利用者である</t>
    <rPh sb="0" eb="1">
      <t>クニ</t>
    </rPh>
    <rPh sb="2" eb="4">
      <t>コソダ</t>
    </rPh>
    <rPh sb="5" eb="8">
      <t>セタイトウ</t>
    </rPh>
    <rPh sb="8" eb="10">
      <t>シエン</t>
    </rPh>
    <rPh sb="10" eb="13">
      <t>ホジョキン</t>
    </rPh>
    <rPh sb="13" eb="16">
      <t>リヨウシャ</t>
    </rPh>
    <phoneticPr fontId="2"/>
  </si>
  <si>
    <r>
      <t xml:space="preserve">               </t>
    </r>
    <r>
      <rPr>
        <sz val="9"/>
        <color rgb="FF0066FF"/>
        <rFont val="ＭＳ Ｐ明朝"/>
        <family val="1"/>
        <charset val="128"/>
      </rPr>
      <t xml:space="preserve"> （別途提出する鳥取県産材活用協議会が発行する県産材の産地証明書で証明できる場合を除く。）</t>
    </r>
    <rPh sb="17" eb="19">
      <t>ベット</t>
    </rPh>
    <rPh sb="19" eb="21">
      <t>テイシュツ</t>
    </rPh>
    <rPh sb="38" eb="41">
      <t>ケンサンザイ</t>
    </rPh>
    <rPh sb="42" eb="44">
      <t>サンチ</t>
    </rPh>
    <rPh sb="44" eb="47">
      <t>ショウメイショ</t>
    </rPh>
    <rPh sb="48" eb="50">
      <t>ショウメイ</t>
    </rPh>
    <rPh sb="53" eb="55">
      <t>バアイ</t>
    </rPh>
    <rPh sb="56" eb="57">
      <t>ノゾ</t>
    </rPh>
    <phoneticPr fontId="2"/>
  </si>
  <si>
    <r>
      <t>※</t>
    </r>
    <r>
      <rPr>
        <sz val="11"/>
        <color rgb="FF00B050"/>
        <rFont val="ＭＳ Ｐ明朝"/>
        <family val="1"/>
        <charset val="128"/>
      </rPr>
      <t>国の子育て世帯等支援補助金利用者</t>
    </r>
    <r>
      <rPr>
        <sz val="11"/>
        <color theme="1"/>
        <rFont val="ＭＳ Ｐ明朝"/>
        <family val="1"/>
        <charset val="128"/>
      </rPr>
      <t>にあっては０円となります</t>
    </r>
    <phoneticPr fontId="2"/>
  </si>
  <si>
    <r>
      <rPr>
        <sz val="9"/>
        <color rgb="FFFF0000"/>
        <rFont val="ＭＳ 明朝"/>
        <family val="1"/>
        <charset val="128"/>
      </rPr>
      <t>含水率の測定結果写真</t>
    </r>
    <r>
      <rPr>
        <sz val="9"/>
        <color rgb="FF0066FF"/>
        <rFont val="ＭＳ 明朝"/>
        <family val="1"/>
        <charset val="128"/>
      </rPr>
      <t>又は鳥取県木材協同組合連合会が発行する</t>
    </r>
    <r>
      <rPr>
        <sz val="9"/>
        <color rgb="FFFF0000"/>
        <rFont val="ＭＳ 明朝"/>
        <family val="1"/>
        <charset val="128"/>
      </rPr>
      <t>日本農林規格県産材　　　　　　　　　　（ＪＡＳ格付及び含水率20%以下）であることを証明する書類</t>
    </r>
    <rPh sb="10" eb="11">
      <t>マタ</t>
    </rPh>
    <phoneticPr fontId="2"/>
  </si>
  <si>
    <t>横架材
使用量
(m3)</t>
    <rPh sb="0" eb="3">
      <t>オウカザイ</t>
    </rPh>
    <rPh sb="4" eb="7">
      <t>シヨウリョウ</t>
    </rPh>
    <phoneticPr fontId="33"/>
  </si>
  <si>
    <r>
      <rPr>
        <sz val="10"/>
        <color indexed="10"/>
        <rFont val="ＭＳ Ｐゴシック"/>
        <family val="3"/>
        <charset val="128"/>
      </rPr>
      <t>横架材以外
使用量
(m3)</t>
    </r>
    <r>
      <rPr>
        <sz val="11"/>
        <color theme="1"/>
        <rFont val="游ゴシック"/>
        <family val="2"/>
        <charset val="128"/>
        <scheme val="minor"/>
      </rPr>
      <t/>
    </r>
    <rPh sb="0" eb="5">
      <t>オウカザイイガイ</t>
    </rPh>
    <rPh sb="6" eb="9">
      <t>シヨウリョウ</t>
    </rPh>
    <phoneticPr fontId="33"/>
  </si>
  <si>
    <r>
      <t>・県産内外装材、県産木塀を１m2以上使用する場合、</t>
    </r>
    <r>
      <rPr>
        <sz val="9"/>
        <color rgb="FFFF0000"/>
        <rFont val="ＭＳ Ｐ明朝"/>
        <family val="1"/>
        <charset val="128"/>
      </rPr>
      <t>見付面積</t>
    </r>
    <r>
      <rPr>
        <sz val="9"/>
        <color theme="1"/>
        <rFont val="ＭＳ Ｐ明朝"/>
        <family val="1"/>
        <charset val="128"/>
      </rPr>
      <t>１m2につき２千円が交付されます</t>
    </r>
    <r>
      <rPr>
        <sz val="9"/>
        <color rgb="FFFF0000"/>
        <rFont val="ＭＳ Ｐ明朝"/>
        <family val="1"/>
        <charset val="128"/>
      </rPr>
      <t>(1m2未満は切捨て）</t>
    </r>
    <r>
      <rPr>
        <sz val="9"/>
        <color theme="1"/>
        <rFont val="ＭＳ Ｐ明朝"/>
        <family val="1"/>
        <charset val="128"/>
      </rPr>
      <t>。</t>
    </r>
    <rPh sb="1" eb="3">
      <t>ケンサン</t>
    </rPh>
    <rPh sb="3" eb="4">
      <t>ナイ</t>
    </rPh>
    <rPh sb="4" eb="7">
      <t>ガイソウザイ</t>
    </rPh>
    <rPh sb="8" eb="10">
      <t>ケンサン</t>
    </rPh>
    <rPh sb="10" eb="11">
      <t>モク</t>
    </rPh>
    <rPh sb="11" eb="12">
      <t>ベイ</t>
    </rPh>
    <rPh sb="16" eb="18">
      <t>イジョウ</t>
    </rPh>
    <rPh sb="18" eb="20">
      <t>シヨウ</t>
    </rPh>
    <rPh sb="22" eb="24">
      <t>バアイ</t>
    </rPh>
    <rPh sb="25" eb="27">
      <t>ミツケ</t>
    </rPh>
    <rPh sb="27" eb="29">
      <t>メンセキ</t>
    </rPh>
    <rPh sb="36" eb="38">
      <t>センエン</t>
    </rPh>
    <rPh sb="39" eb="41">
      <t>コウフ</t>
    </rPh>
    <phoneticPr fontId="2"/>
  </si>
  <si>
    <t>・とっとり住まいる支援事業建設等計画書（様式第６号の２）</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</si>
</sst>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76" formatCode="0.0_ "/>
    <numFmt numFmtId="177" formatCode="0.0_);[Red]\(0.0\)"/>
    <numFmt numFmtId="178" formatCode="General&quot;m2&quot;"/>
    <numFmt numFmtId="179" formatCode="General&quot;m3&quot;"/>
    <numFmt numFmtId="180" formatCode="0.0&quot;m3&quot;"/>
    <numFmt numFmtId="181" formatCode="[DBNum3][$-411]0"/>
    <numFmt numFmtId="182" formatCode="&quot;令和&quot;General"/>
    <numFmt numFmtId="183" formatCode="0.00_ "/>
    <numFmt numFmtId="184" formatCode="[DBNum3][$-411]#,##0"/>
    <numFmt numFmtId="185" formatCode="[$-411]ge\.m\.d;@"/>
    <numFmt numFmtId="186" formatCode="0_ "/>
    <numFmt numFmtId="187" formatCode="#,##0_ "/>
    <numFmt numFmtId="188" formatCode="0.000"/>
    <numFmt numFmtId="189" formatCode="0_);[Red]\(0\)"/>
  </numFmts>
  <fonts count="53" x14ac:knownFonts="1">
    <font>
      <sz val="11"/>
      <color theme="1"/>
      <name val="游ゴシック"/>
      <family val="2"/>
      <charset val="128"/>
      <scheme val="minor"/>
    </font>
    <font>
      <sz val="11"/>
      <color theme="1"/>
      <name val="ＭＳ Ｐ明朝"/>
      <family val="1"/>
      <charset val="128"/>
    </font>
    <font>
      <sz val="6"/>
      <name val="游ゴシック"/>
      <family val="2"/>
      <charset val="128"/>
      <scheme val="minor"/>
    </font>
    <font>
      <sz val="11"/>
      <color rgb="FFFF0000"/>
      <name val="ＭＳ Ｐ明朝"/>
      <family val="1"/>
      <charset val="128"/>
    </font>
    <font>
      <sz val="14"/>
      <color theme="1"/>
      <name val="ＭＳ Ｐ明朝"/>
      <family val="1"/>
      <charset val="128"/>
    </font>
    <font>
      <sz val="10"/>
      <color theme="1"/>
      <name val="ＭＳ Ｐ明朝"/>
      <family val="1"/>
      <charset val="128"/>
    </font>
    <font>
      <sz val="11"/>
      <color rgb="FF0066FF"/>
      <name val="ＭＳ Ｐ明朝"/>
      <family val="1"/>
      <charset val="128"/>
    </font>
    <font>
      <sz val="8"/>
      <color theme="1"/>
      <name val="ＭＳ Ｐ明朝"/>
      <family val="1"/>
      <charset val="128"/>
    </font>
    <font>
      <sz val="9"/>
      <color theme="1"/>
      <name val="ＭＳ Ｐ明朝"/>
      <family val="1"/>
      <charset val="128"/>
    </font>
    <font>
      <sz val="11"/>
      <name val="ＭＳ Ｐ明朝"/>
      <family val="1"/>
      <charset val="128"/>
    </font>
    <font>
      <sz val="10"/>
      <color theme="1"/>
      <name val="ＭＳ 明朝"/>
      <family val="1"/>
      <charset val="128"/>
    </font>
    <font>
      <sz val="10"/>
      <color rgb="FF0066FF"/>
      <name val="ＭＳ Ｐ明朝"/>
      <family val="1"/>
      <charset val="128"/>
    </font>
    <font>
      <sz val="10"/>
      <color rgb="FFFF0000"/>
      <name val="ＭＳ Ｐ明朝"/>
      <family val="1"/>
      <charset val="128"/>
    </font>
    <font>
      <sz val="9"/>
      <color rgb="FF0066FF"/>
      <name val="ＭＳ Ｐ明朝"/>
      <family val="1"/>
      <charset val="128"/>
    </font>
    <font>
      <sz val="9"/>
      <color rgb="FFFF0000"/>
      <name val="ＭＳ Ｐ明朝"/>
      <family val="1"/>
      <charset val="128"/>
    </font>
    <font>
      <sz val="9"/>
      <color rgb="FF0066FF"/>
      <name val="ＭＳ 明朝"/>
      <family val="1"/>
      <charset val="128"/>
    </font>
    <font>
      <sz val="9"/>
      <color rgb="FFFF0000"/>
      <name val="ＭＳ 明朝"/>
      <family val="1"/>
      <charset val="128"/>
    </font>
    <font>
      <u/>
      <sz val="10"/>
      <color rgb="FF0066FF"/>
      <name val="ＭＳ 明朝"/>
      <family val="1"/>
      <charset val="128"/>
    </font>
    <font>
      <b/>
      <sz val="16"/>
      <color theme="1"/>
      <name val="ＭＳ Ｐ明朝"/>
      <family val="1"/>
      <charset val="128"/>
    </font>
    <font>
      <b/>
      <sz val="9"/>
      <color indexed="81"/>
      <name val="ＭＳ Ｐゴシック"/>
      <family val="3"/>
      <charset val="128"/>
    </font>
    <font>
      <sz val="11"/>
      <color theme="1"/>
      <name val="ＭＳ ゴシック"/>
      <family val="3"/>
      <charset val="128"/>
    </font>
    <font>
      <sz val="11"/>
      <color rgb="FFFF0000"/>
      <name val="ＭＳ ゴシック"/>
      <family val="3"/>
      <charset val="128"/>
    </font>
    <font>
      <sz val="10"/>
      <color theme="1"/>
      <name val="ＭＳ ゴシック"/>
      <family val="3"/>
      <charset val="128"/>
    </font>
    <font>
      <sz val="10"/>
      <color rgb="FFFF0000"/>
      <name val="ＭＳ ゴシック"/>
      <family val="3"/>
      <charset val="128"/>
    </font>
    <font>
      <sz val="8"/>
      <color theme="1"/>
      <name val="ＭＳ 明朝"/>
      <family val="1"/>
      <charset val="128"/>
    </font>
    <font>
      <sz val="11"/>
      <color theme="1"/>
      <name val="ＭＳ 明朝"/>
      <family val="1"/>
      <charset val="128"/>
    </font>
    <font>
      <sz val="9"/>
      <color theme="1"/>
      <name val="ＭＳ 明朝"/>
      <family val="1"/>
      <charset val="128"/>
    </font>
    <font>
      <sz val="10.5"/>
      <color theme="1"/>
      <name val="ＭＳ 明朝"/>
      <family val="1"/>
      <charset val="128"/>
    </font>
    <font>
      <sz val="11"/>
      <color rgb="FFFF0000"/>
      <name val="ＭＳ 明朝"/>
      <family val="1"/>
      <charset val="128"/>
    </font>
    <font>
      <sz val="11"/>
      <color theme="1"/>
      <name val="游ゴシック"/>
      <family val="2"/>
      <charset val="128"/>
      <scheme val="minor"/>
    </font>
    <font>
      <sz val="9"/>
      <color theme="1"/>
      <name val="游ゴシック"/>
      <family val="2"/>
      <charset val="128"/>
      <scheme val="minor"/>
    </font>
    <font>
      <sz val="10"/>
      <color theme="1"/>
      <name val="游ゴシック"/>
      <family val="2"/>
      <charset val="128"/>
      <scheme val="minor"/>
    </font>
    <font>
      <sz val="10"/>
      <color rgb="FFFF0000"/>
      <name val="游ゴシック"/>
      <family val="2"/>
      <charset val="128"/>
      <scheme val="minor"/>
    </font>
    <font>
      <b/>
      <sz val="18"/>
      <color theme="3"/>
      <name val="游ゴシック Light"/>
      <family val="2"/>
      <charset val="128"/>
      <scheme val="major"/>
    </font>
    <font>
      <sz val="11"/>
      <color theme="1"/>
      <name val="游ゴシック"/>
      <family val="3"/>
      <charset val="128"/>
      <scheme val="minor"/>
    </font>
    <font>
      <sz val="10"/>
      <name val="游ゴシック"/>
      <family val="2"/>
      <charset val="128"/>
      <scheme val="minor"/>
    </font>
    <font>
      <sz val="10"/>
      <name val="游ゴシック"/>
      <family val="3"/>
      <charset val="128"/>
      <scheme val="minor"/>
    </font>
    <font>
      <sz val="9"/>
      <color theme="1"/>
      <name val="游ゴシック"/>
      <family val="3"/>
      <charset val="128"/>
      <scheme val="minor"/>
    </font>
    <font>
      <sz val="10"/>
      <color rgb="FFFF0000"/>
      <name val="游ゴシック"/>
      <family val="3"/>
      <charset val="128"/>
      <scheme val="minor"/>
    </font>
    <font>
      <sz val="10"/>
      <color indexed="10"/>
      <name val="ＭＳ Ｐゴシック"/>
      <family val="3"/>
      <charset val="128"/>
    </font>
    <font>
      <b/>
      <sz val="10"/>
      <color indexed="10"/>
      <name val="ＭＳ Ｐゴシック"/>
      <family val="3"/>
      <charset val="128"/>
    </font>
    <font>
      <sz val="10"/>
      <color rgb="FFFF0000"/>
      <name val="ＭＳ Ｐゴシック"/>
      <family val="3"/>
      <charset val="128"/>
    </font>
    <font>
      <sz val="8"/>
      <color theme="1"/>
      <name val="游ゴシック"/>
      <family val="2"/>
      <charset val="128"/>
      <scheme val="minor"/>
    </font>
    <font>
      <b/>
      <sz val="10"/>
      <color indexed="8"/>
      <name val="ＭＳ Ｐゴシック"/>
      <family val="3"/>
      <charset val="128"/>
    </font>
    <font>
      <sz val="8"/>
      <color rgb="FFFF0000"/>
      <name val="游ゴシック"/>
      <family val="3"/>
      <charset val="128"/>
      <scheme val="minor"/>
    </font>
    <font>
      <vertAlign val="subscript"/>
      <sz val="10"/>
      <name val="游ゴシック"/>
      <family val="3"/>
      <charset val="128"/>
      <scheme val="minor"/>
    </font>
    <font>
      <sz val="10"/>
      <name val="ＭＳ Ｐゴシック"/>
      <family val="3"/>
      <charset val="128"/>
    </font>
    <font>
      <sz val="10"/>
      <color indexed="12"/>
      <name val="ＭＳ Ｐゴシック"/>
      <family val="3"/>
      <charset val="128"/>
    </font>
    <font>
      <sz val="14"/>
      <color theme="1"/>
      <name val="游ゴシック"/>
      <family val="3"/>
      <charset val="128"/>
      <scheme val="minor"/>
    </font>
    <font>
      <sz val="11"/>
      <name val="游ゴシック"/>
      <family val="2"/>
      <charset val="128"/>
      <scheme val="minor"/>
    </font>
    <font>
      <b/>
      <sz val="10"/>
      <color rgb="FFFF0000"/>
      <name val="游ゴシック"/>
      <family val="3"/>
      <charset val="128"/>
      <scheme val="minor"/>
    </font>
    <font>
      <sz val="11"/>
      <color rgb="FF00B050"/>
      <name val="ＭＳ Ｐ明朝"/>
      <family val="1"/>
      <charset val="128"/>
    </font>
    <font>
      <sz val="10"/>
      <color theme="1"/>
      <name val="ＭＳ Ｐゴシック"/>
      <family val="3"/>
      <charset val="128"/>
    </font>
  </fonts>
  <fills count="16">
    <fill>
      <patternFill patternType="none"/>
    </fill>
    <fill>
      <patternFill patternType="gray125"/>
    </fill>
    <fill>
      <patternFill patternType="solid">
        <fgColor theme="0" tint="-4.9989318521683403E-2"/>
        <bgColor indexed="64"/>
      </patternFill>
    </fill>
    <fill>
      <patternFill patternType="solid">
        <fgColor rgb="FFFFFFCC"/>
        <bgColor indexed="64"/>
      </patternFill>
    </fill>
    <fill>
      <patternFill patternType="solid">
        <fgColor rgb="FFFFFF00"/>
        <bgColor indexed="64"/>
      </patternFill>
    </fill>
    <fill>
      <patternFill patternType="solid">
        <fgColor rgb="FF66FF66"/>
        <bgColor indexed="64"/>
      </patternFill>
    </fill>
    <fill>
      <patternFill patternType="solid">
        <fgColor rgb="FFFFCCFF"/>
        <bgColor indexed="64"/>
      </patternFill>
    </fill>
    <fill>
      <patternFill patternType="solid">
        <fgColor rgb="FF66FFFF"/>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rgb="FFFFC000"/>
        <bgColor indexed="64"/>
      </patternFill>
    </fill>
    <fill>
      <patternFill patternType="solid">
        <fgColor theme="8" tint="0.79998168889431442"/>
        <bgColor indexed="64"/>
      </patternFill>
    </fill>
    <fill>
      <patternFill patternType="solid">
        <fgColor rgb="FF66CCFF"/>
        <bgColor indexed="64"/>
      </patternFill>
    </fill>
    <fill>
      <patternFill patternType="solid">
        <fgColor rgb="FFCCFFCC"/>
        <bgColor indexed="64"/>
      </patternFill>
    </fill>
    <fill>
      <patternFill patternType="solid">
        <fgColor theme="0" tint="-0.34998626667073579"/>
        <bgColor indexed="64"/>
      </patternFill>
    </fill>
    <fill>
      <patternFill patternType="solid">
        <fgColor theme="5" tint="0.59999389629810485"/>
        <bgColor indexed="64"/>
      </patternFill>
    </fill>
  </fills>
  <borders count="19">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thin">
        <color indexed="64"/>
      </right>
      <top/>
      <bottom/>
      <diagonal/>
    </border>
  </borders>
  <cellStyleXfs count="2">
    <xf numFmtId="0" fontId="0" fillId="0" borderId="0">
      <alignment vertical="center"/>
    </xf>
    <xf numFmtId="38" fontId="29" fillId="0" borderId="0" applyFont="0" applyFill="0" applyBorder="0" applyAlignment="0" applyProtection="0">
      <alignment vertical="center"/>
    </xf>
  </cellStyleXfs>
  <cellXfs count="450">
    <xf numFmtId="0" fontId="0" fillId="0" borderId="0" xfId="0">
      <alignment vertical="center"/>
    </xf>
    <xf numFmtId="0" fontId="1" fillId="0" borderId="0" xfId="0" applyFont="1">
      <alignment vertical="center"/>
    </xf>
    <xf numFmtId="0" fontId="1" fillId="2" borderId="0" xfId="0" applyFont="1" applyFill="1">
      <alignment vertical="center"/>
    </xf>
    <xf numFmtId="0" fontId="3" fillId="2" borderId="0" xfId="0" applyFont="1" applyFill="1">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176" fontId="1" fillId="2" borderId="0" xfId="0" applyNumberFormat="1" applyFont="1" applyFill="1">
      <alignment vertical="center"/>
    </xf>
    <xf numFmtId="0" fontId="1" fillId="0" borderId="0" xfId="0" applyFont="1" applyAlignment="1">
      <alignment horizontal="right" vertical="center"/>
    </xf>
    <xf numFmtId="0" fontId="6" fillId="0" borderId="0" xfId="0" applyFont="1" applyAlignment="1">
      <alignment vertical="center" wrapText="1"/>
    </xf>
    <xf numFmtId="0" fontId="7" fillId="0" borderId="1" xfId="0" applyFont="1" applyBorder="1">
      <alignment vertical="center"/>
    </xf>
    <xf numFmtId="0" fontId="1" fillId="0" borderId="12" xfId="0" applyFont="1" applyBorder="1" applyProtection="1">
      <alignment vertical="center"/>
      <protection locked="0"/>
    </xf>
    <xf numFmtId="0" fontId="1" fillId="0" borderId="0" xfId="0" applyFont="1" applyAlignment="1">
      <alignment horizontal="center" vertical="center"/>
    </xf>
    <xf numFmtId="0" fontId="6" fillId="0" borderId="0" xfId="0" applyFont="1">
      <alignment vertical="center"/>
    </xf>
    <xf numFmtId="0" fontId="10" fillId="0" borderId="0" xfId="0" applyFont="1">
      <alignment vertical="center"/>
    </xf>
    <xf numFmtId="0" fontId="1" fillId="0" borderId="0" xfId="0" applyFont="1" applyAlignment="1">
      <alignment horizontal="left" vertical="center" wrapText="1"/>
    </xf>
    <xf numFmtId="0" fontId="8" fillId="0" borderId="0" xfId="0" applyFont="1" applyAlignment="1">
      <alignment vertical="top"/>
    </xf>
    <xf numFmtId="0" fontId="11" fillId="0" borderId="0" xfId="0" applyFont="1" applyAlignment="1">
      <alignment vertical="top"/>
    </xf>
    <xf numFmtId="0" fontId="8" fillId="0" borderId="0" xfId="0" applyFont="1" applyAlignment="1">
      <alignment horizontal="left" vertical="center" wrapText="1"/>
    </xf>
    <xf numFmtId="0" fontId="11" fillId="0" borderId="0" xfId="0" applyFont="1" applyAlignment="1">
      <alignment horizontal="left" vertical="center"/>
    </xf>
    <xf numFmtId="0" fontId="7" fillId="0" borderId="0" xfId="0" applyFont="1">
      <alignment vertical="center"/>
    </xf>
    <xf numFmtId="49" fontId="1" fillId="0" borderId="0" xfId="0" applyNumberFormat="1" applyFont="1">
      <alignment vertical="center"/>
    </xf>
    <xf numFmtId="0" fontId="5" fillId="0" borderId="5" xfId="0" applyFont="1" applyBorder="1" applyAlignment="1">
      <alignment vertical="center" wrapText="1"/>
    </xf>
    <xf numFmtId="0" fontId="13" fillId="0" borderId="0" xfId="0" applyFont="1" applyAlignment="1">
      <alignment vertical="top"/>
    </xf>
    <xf numFmtId="0" fontId="8" fillId="0" borderId="0" xfId="0" applyFont="1" applyAlignment="1">
      <alignment vertical="top" wrapText="1"/>
    </xf>
    <xf numFmtId="0" fontId="13" fillId="0" borderId="0" xfId="0" applyFont="1" applyAlignment="1">
      <alignment horizontal="left" vertical="center" wrapText="1"/>
    </xf>
    <xf numFmtId="0" fontId="13" fillId="0" borderId="0" xfId="0" applyFont="1" applyAlignment="1">
      <alignment horizontal="left" vertical="center"/>
    </xf>
    <xf numFmtId="0" fontId="11" fillId="0" borderId="0" xfId="0" applyFont="1">
      <alignment vertical="center"/>
    </xf>
    <xf numFmtId="0" fontId="5" fillId="0" borderId="0" xfId="0" applyFont="1" applyAlignment="1">
      <alignment horizontal="right" vertical="center"/>
    </xf>
    <xf numFmtId="0" fontId="8" fillId="2" borderId="0" xfId="0" applyFont="1" applyFill="1">
      <alignment vertical="center"/>
    </xf>
    <xf numFmtId="0" fontId="8" fillId="2" borderId="0" xfId="0" applyFont="1" applyFill="1" applyAlignment="1">
      <alignment horizontal="right" vertical="center"/>
    </xf>
    <xf numFmtId="0" fontId="1" fillId="0" borderId="6" xfId="0" applyFont="1" applyBorder="1">
      <alignment vertical="center"/>
    </xf>
    <xf numFmtId="0" fontId="1" fillId="0" borderId="8" xfId="0" applyFont="1" applyBorder="1">
      <alignment vertical="center"/>
    </xf>
    <xf numFmtId="0" fontId="1" fillId="0" borderId="0" xfId="0" applyFont="1" applyAlignment="1">
      <alignment horizontal="left" vertical="center"/>
    </xf>
    <xf numFmtId="0" fontId="17" fillId="0" borderId="0" xfId="0" applyFont="1">
      <alignment vertical="center"/>
    </xf>
    <xf numFmtId="0" fontId="6" fillId="0" borderId="0" xfId="0" applyFont="1" applyAlignment="1">
      <alignment horizontal="left" vertical="center"/>
    </xf>
    <xf numFmtId="0" fontId="14" fillId="0" borderId="0" xfId="0" applyFont="1">
      <alignment vertical="center"/>
    </xf>
    <xf numFmtId="0" fontId="12" fillId="0" borderId="0" xfId="0" applyFont="1">
      <alignment vertical="center"/>
    </xf>
    <xf numFmtId="0" fontId="1" fillId="0" borderId="1" xfId="0" applyFont="1" applyBorder="1">
      <alignment vertical="center"/>
    </xf>
    <xf numFmtId="0" fontId="1" fillId="0" borderId="2" xfId="0" applyFont="1" applyBorder="1">
      <alignment vertical="center"/>
    </xf>
    <xf numFmtId="0" fontId="1" fillId="0" borderId="4" xfId="0" applyFont="1" applyBorder="1">
      <alignment vertical="center"/>
    </xf>
    <xf numFmtId="0" fontId="1" fillId="0" borderId="5" xfId="0" applyFont="1" applyBorder="1">
      <alignment vertical="center"/>
    </xf>
    <xf numFmtId="0" fontId="1" fillId="0" borderId="9" xfId="0" applyFont="1" applyBorder="1">
      <alignment vertical="center"/>
    </xf>
    <xf numFmtId="0" fontId="1" fillId="0" borderId="10" xfId="0" applyFont="1" applyBorder="1">
      <alignment vertical="center"/>
    </xf>
    <xf numFmtId="0" fontId="12" fillId="2" borderId="0" xfId="0" applyFont="1" applyFill="1">
      <alignment vertical="center"/>
    </xf>
    <xf numFmtId="0" fontId="8" fillId="0" borderId="0" xfId="0" applyFont="1">
      <alignment vertical="center"/>
    </xf>
    <xf numFmtId="0" fontId="5" fillId="0" borderId="0" xfId="0" applyFont="1" applyAlignment="1">
      <alignment horizontal="center" vertical="center"/>
    </xf>
    <xf numFmtId="0" fontId="1" fillId="0" borderId="3" xfId="0" applyFont="1" applyBorder="1">
      <alignment vertical="center"/>
    </xf>
    <xf numFmtId="0" fontId="1" fillId="0" borderId="11" xfId="0" applyFont="1" applyBorder="1">
      <alignment vertical="center"/>
    </xf>
    <xf numFmtId="0" fontId="18" fillId="0" borderId="0" xfId="0" applyFont="1">
      <alignment vertical="center"/>
    </xf>
    <xf numFmtId="0" fontId="3" fillId="0" borderId="0" xfId="0" applyFont="1" applyAlignment="1">
      <alignment horizontal="right" vertical="center"/>
    </xf>
    <xf numFmtId="0" fontId="20" fillId="0" borderId="0" xfId="0" applyFont="1">
      <alignment vertical="center"/>
    </xf>
    <xf numFmtId="0" fontId="21" fillId="0" borderId="0" xfId="0" applyFont="1">
      <alignment vertical="center"/>
    </xf>
    <xf numFmtId="0" fontId="22" fillId="0" borderId="0" xfId="0" applyFont="1">
      <alignment vertical="center"/>
    </xf>
    <xf numFmtId="0" fontId="23" fillId="0" borderId="0" xfId="0" applyFont="1">
      <alignment vertical="center"/>
    </xf>
    <xf numFmtId="0" fontId="23" fillId="4" borderId="12" xfId="0" applyFont="1" applyFill="1" applyBorder="1">
      <alignment vertical="center"/>
    </xf>
    <xf numFmtId="0" fontId="10" fillId="0" borderId="11" xfId="0" applyFont="1" applyBorder="1" applyAlignment="1">
      <alignment horizontal="center" vertical="center"/>
    </xf>
    <xf numFmtId="0" fontId="10" fillId="0" borderId="0" xfId="0" applyFont="1" applyAlignment="1"/>
    <xf numFmtId="0" fontId="10" fillId="0" borderId="0" xfId="0" applyFont="1" applyAlignment="1">
      <alignment vertical="center" wrapText="1"/>
    </xf>
    <xf numFmtId="0" fontId="24" fillId="0" borderId="0" xfId="0" applyFont="1">
      <alignment vertical="center"/>
    </xf>
    <xf numFmtId="0" fontId="25" fillId="0" borderId="0" xfId="0" applyFont="1">
      <alignment vertical="center"/>
    </xf>
    <xf numFmtId="0" fontId="25" fillId="0" borderId="4" xfId="0" applyFont="1" applyBorder="1">
      <alignment vertical="center"/>
    </xf>
    <xf numFmtId="0" fontId="25" fillId="0" borderId="5" xfId="0" applyFont="1" applyBorder="1">
      <alignment vertical="center"/>
    </xf>
    <xf numFmtId="0" fontId="27" fillId="0" borderId="5" xfId="0" applyFont="1" applyBorder="1">
      <alignment vertical="center"/>
    </xf>
    <xf numFmtId="0" fontId="27" fillId="0" borderId="6" xfId="0" applyFont="1" applyBorder="1">
      <alignment vertical="center"/>
    </xf>
    <xf numFmtId="0" fontId="25" fillId="0" borderId="6" xfId="0" applyFont="1" applyBorder="1">
      <alignment vertical="center"/>
    </xf>
    <xf numFmtId="0" fontId="25" fillId="0" borderId="7" xfId="0" applyFont="1" applyBorder="1">
      <alignment vertical="center"/>
    </xf>
    <xf numFmtId="0" fontId="27" fillId="0" borderId="0" xfId="0" applyFont="1">
      <alignment vertical="center"/>
    </xf>
    <xf numFmtId="0" fontId="27" fillId="0" borderId="8" xfId="0" applyFont="1" applyBorder="1">
      <alignment vertical="center"/>
    </xf>
    <xf numFmtId="0" fontId="25" fillId="0" borderId="8" xfId="0" applyFont="1" applyBorder="1">
      <alignment vertical="center"/>
    </xf>
    <xf numFmtId="0" fontId="25" fillId="0" borderId="9" xfId="0" applyFont="1" applyBorder="1">
      <alignment vertical="center"/>
    </xf>
    <xf numFmtId="0" fontId="25" fillId="0" borderId="10" xfId="0" applyFont="1" applyBorder="1">
      <alignment vertical="center"/>
    </xf>
    <xf numFmtId="0" fontId="27" fillId="0" borderId="10" xfId="0" applyFont="1" applyBorder="1">
      <alignment vertical="center"/>
    </xf>
    <xf numFmtId="0" fontId="27" fillId="0" borderId="11" xfId="0" applyFont="1" applyBorder="1">
      <alignment vertical="center"/>
    </xf>
    <xf numFmtId="0" fontId="25" fillId="0" borderId="11" xfId="0" applyFont="1" applyBorder="1">
      <alignment vertical="center"/>
    </xf>
    <xf numFmtId="184" fontId="25" fillId="0" borderId="4" xfId="0" applyNumberFormat="1" applyFont="1" applyBorder="1">
      <alignment vertical="center"/>
    </xf>
    <xf numFmtId="184" fontId="25" fillId="0" borderId="5" xfId="0" applyNumberFormat="1" applyFont="1" applyBorder="1">
      <alignment vertical="center"/>
    </xf>
    <xf numFmtId="184" fontId="25" fillId="0" borderId="2" xfId="0" applyNumberFormat="1" applyFont="1" applyBorder="1">
      <alignment vertical="center"/>
    </xf>
    <xf numFmtId="184" fontId="25" fillId="0" borderId="5" xfId="0" applyNumberFormat="1" applyFont="1" applyBorder="1" applyAlignment="1">
      <alignment horizontal="right" vertical="center"/>
    </xf>
    <xf numFmtId="184" fontId="25" fillId="0" borderId="6" xfId="0" applyNumberFormat="1" applyFont="1" applyBorder="1">
      <alignment vertical="center"/>
    </xf>
    <xf numFmtId="0" fontId="25" fillId="0" borderId="1" xfId="0" applyFont="1" applyBorder="1">
      <alignment vertical="center"/>
    </xf>
    <xf numFmtId="0" fontId="25" fillId="0" borderId="2" xfId="0" applyFont="1" applyBorder="1">
      <alignment vertical="center"/>
    </xf>
    <xf numFmtId="0" fontId="25" fillId="0" borderId="3" xfId="0" applyFont="1" applyBorder="1">
      <alignment vertical="center"/>
    </xf>
    <xf numFmtId="184" fontId="25" fillId="0" borderId="1" xfId="0" applyNumberFormat="1" applyFont="1" applyBorder="1">
      <alignment vertical="center"/>
    </xf>
    <xf numFmtId="184" fontId="25" fillId="0" borderId="2" xfId="0" applyNumberFormat="1" applyFont="1" applyBorder="1" applyAlignment="1">
      <alignment horizontal="right" vertical="center"/>
    </xf>
    <xf numFmtId="184" fontId="25" fillId="0" borderId="3" xfId="0" applyNumberFormat="1" applyFont="1" applyBorder="1">
      <alignment vertical="center"/>
    </xf>
    <xf numFmtId="49" fontId="25" fillId="0" borderId="0" xfId="0" applyNumberFormat="1" applyFont="1" applyAlignment="1">
      <alignment horizontal="right" vertical="center"/>
    </xf>
    <xf numFmtId="0" fontId="28" fillId="0" borderId="0" xfId="0" applyFont="1">
      <alignment vertical="center"/>
    </xf>
    <xf numFmtId="49" fontId="20" fillId="0" borderId="0" xfId="0" applyNumberFormat="1" applyFont="1" applyProtection="1">
      <alignment vertical="center"/>
      <protection locked="0"/>
    </xf>
    <xf numFmtId="0" fontId="20" fillId="0" borderId="0" xfId="0" applyFont="1" applyProtection="1">
      <alignment vertical="center"/>
      <protection locked="0"/>
    </xf>
    <xf numFmtId="49" fontId="25" fillId="0" borderId="0" xfId="0" applyNumberFormat="1" applyFont="1" applyProtection="1">
      <alignment vertical="center"/>
      <protection locked="0"/>
    </xf>
    <xf numFmtId="0" fontId="30" fillId="0" borderId="0" xfId="0" applyFont="1">
      <alignment vertical="center"/>
    </xf>
    <xf numFmtId="0" fontId="31" fillId="0" borderId="0" xfId="0" applyFont="1" applyAlignment="1">
      <alignment horizontal="center" vertical="center"/>
    </xf>
    <xf numFmtId="0" fontId="31" fillId="0" borderId="0" xfId="0" applyFont="1">
      <alignment vertical="center"/>
    </xf>
    <xf numFmtId="185" fontId="31" fillId="0" borderId="0" xfId="0" applyNumberFormat="1" applyFont="1">
      <alignment vertical="center"/>
    </xf>
    <xf numFmtId="0" fontId="32" fillId="0" borderId="0" xfId="0" applyFont="1">
      <alignment vertical="center"/>
    </xf>
    <xf numFmtId="186" fontId="31" fillId="0" borderId="0" xfId="0" applyNumberFormat="1" applyFont="1">
      <alignment vertical="center"/>
    </xf>
    <xf numFmtId="187" fontId="31" fillId="0" borderId="0" xfId="0" applyNumberFormat="1" applyFont="1">
      <alignment vertical="center"/>
    </xf>
    <xf numFmtId="185" fontId="31" fillId="5" borderId="0" xfId="0" applyNumberFormat="1" applyFont="1" applyFill="1">
      <alignment vertical="center"/>
    </xf>
    <xf numFmtId="0" fontId="31" fillId="5" borderId="0" xfId="0" applyFont="1" applyFill="1">
      <alignment vertical="center"/>
    </xf>
    <xf numFmtId="0" fontId="31" fillId="5" borderId="0" xfId="0" applyFont="1" applyFill="1" applyAlignment="1">
      <alignment horizontal="center" vertical="center"/>
    </xf>
    <xf numFmtId="186" fontId="31" fillId="5" borderId="0" xfId="0" applyNumberFormat="1" applyFont="1" applyFill="1">
      <alignment vertical="center"/>
    </xf>
    <xf numFmtId="187" fontId="31" fillId="5" borderId="0" xfId="0" applyNumberFormat="1" applyFont="1" applyFill="1">
      <alignment vertical="center"/>
    </xf>
    <xf numFmtId="186" fontId="31" fillId="6" borderId="5" xfId="0" applyNumberFormat="1" applyFont="1" applyFill="1" applyBorder="1">
      <alignment vertical="center"/>
    </xf>
    <xf numFmtId="0" fontId="30" fillId="0" borderId="13" xfId="0" applyFont="1" applyBorder="1" applyAlignment="1">
      <alignment vertical="top" wrapText="1"/>
    </xf>
    <xf numFmtId="0" fontId="34" fillId="0" borderId="13" xfId="0" applyFont="1" applyBorder="1" applyAlignment="1">
      <alignment vertical="top" wrapText="1"/>
    </xf>
    <xf numFmtId="0" fontId="31" fillId="0" borderId="13" xfId="0" applyFont="1" applyBorder="1" applyAlignment="1">
      <alignment horizontal="center" vertical="top" wrapText="1"/>
    </xf>
    <xf numFmtId="0" fontId="31" fillId="0" borderId="13" xfId="0" applyFont="1" applyBorder="1" applyAlignment="1">
      <alignment vertical="top" wrapText="1"/>
    </xf>
    <xf numFmtId="0" fontId="35" fillId="0" borderId="13" xfId="0" applyFont="1" applyBorder="1" applyAlignment="1">
      <alignment vertical="top" wrapText="1"/>
    </xf>
    <xf numFmtId="0" fontId="36" fillId="0" borderId="13" xfId="0" applyFont="1" applyBorder="1" applyAlignment="1">
      <alignment vertical="top" wrapText="1"/>
    </xf>
    <xf numFmtId="185" fontId="31" fillId="0" borderId="13" xfId="0" applyNumberFormat="1" applyFont="1" applyBorder="1" applyAlignment="1">
      <alignment vertical="top" wrapText="1"/>
    </xf>
    <xf numFmtId="0" fontId="31" fillId="0" borderId="3" xfId="0" applyFont="1" applyBorder="1" applyAlignment="1">
      <alignment vertical="top" wrapText="1"/>
    </xf>
    <xf numFmtId="0" fontId="31" fillId="0" borderId="2" xfId="0" applyFont="1" applyBorder="1" applyAlignment="1">
      <alignment horizontal="center" vertical="top" wrapText="1"/>
    </xf>
    <xf numFmtId="0" fontId="31" fillId="0" borderId="2" xfId="0" applyFont="1" applyBorder="1" applyAlignment="1">
      <alignment vertical="top" wrapText="1"/>
    </xf>
    <xf numFmtId="0" fontId="31" fillId="0" borderId="1" xfId="0" applyFont="1" applyBorder="1" applyAlignment="1">
      <alignment horizontal="center" vertical="top" wrapText="1"/>
    </xf>
    <xf numFmtId="0" fontId="31" fillId="0" borderId="3" xfId="0" applyFont="1" applyBorder="1" applyAlignment="1">
      <alignment horizontal="center" vertical="top" wrapText="1"/>
    </xf>
    <xf numFmtId="0" fontId="31" fillId="0" borderId="1" xfId="0" applyFont="1" applyBorder="1" applyAlignment="1">
      <alignment vertical="top"/>
    </xf>
    <xf numFmtId="186" fontId="31" fillId="7" borderId="0" xfId="0" applyNumberFormat="1" applyFont="1" applyFill="1" applyAlignment="1">
      <alignment vertical="top"/>
    </xf>
    <xf numFmtId="186" fontId="31" fillId="7" borderId="0" xfId="0" applyNumberFormat="1" applyFont="1" applyFill="1" applyAlignment="1">
      <alignment vertical="top" wrapText="1"/>
    </xf>
    <xf numFmtId="186" fontId="31" fillId="8" borderId="0" xfId="0" applyNumberFormat="1" applyFont="1" applyFill="1" applyAlignment="1">
      <alignment vertical="top" wrapText="1"/>
    </xf>
    <xf numFmtId="185" fontId="31" fillId="0" borderId="11" xfId="0" applyNumberFormat="1" applyFont="1" applyBorder="1" applyAlignment="1">
      <alignment vertical="top" wrapText="1"/>
    </xf>
    <xf numFmtId="185" fontId="31" fillId="0" borderId="10" xfId="0" applyNumberFormat="1" applyFont="1" applyBorder="1" applyAlignment="1">
      <alignment vertical="top" wrapText="1"/>
    </xf>
    <xf numFmtId="185" fontId="31" fillId="0" borderId="11" xfId="0" applyNumberFormat="1" applyFont="1" applyBorder="1" applyAlignment="1">
      <alignment vertical="top"/>
    </xf>
    <xf numFmtId="187" fontId="31" fillId="0" borderId="9" xfId="0" applyNumberFormat="1" applyFont="1" applyBorder="1" applyAlignment="1">
      <alignment vertical="top"/>
    </xf>
    <xf numFmtId="0" fontId="31" fillId="0" borderId="11" xfId="0" applyFont="1" applyBorder="1" applyAlignment="1">
      <alignment vertical="top" wrapText="1"/>
    </xf>
    <xf numFmtId="0" fontId="31" fillId="0" borderId="9" xfId="0" applyFont="1" applyBorder="1" applyAlignment="1">
      <alignment vertical="top" wrapText="1"/>
    </xf>
    <xf numFmtId="0" fontId="31" fillId="0" borderId="9" xfId="0" applyFont="1" applyBorder="1" applyAlignment="1">
      <alignment horizontal="center" vertical="top" wrapText="1"/>
    </xf>
    <xf numFmtId="0" fontId="31" fillId="0" borderId="11" xfId="0" applyFont="1" applyBorder="1" applyAlignment="1">
      <alignment vertical="top"/>
    </xf>
    <xf numFmtId="0" fontId="31" fillId="0" borderId="10" xfId="0" applyFont="1" applyBorder="1" applyAlignment="1">
      <alignment vertical="top" wrapText="1"/>
    </xf>
    <xf numFmtId="0" fontId="31" fillId="0" borderId="0" xfId="0" applyFont="1" applyAlignment="1">
      <alignment vertical="top" wrapText="1"/>
    </xf>
    <xf numFmtId="186" fontId="31" fillId="7" borderId="0" xfId="0" applyNumberFormat="1" applyFont="1" applyFill="1" applyAlignment="1">
      <alignment horizontal="center" vertical="top" wrapText="1"/>
    </xf>
    <xf numFmtId="186" fontId="31" fillId="8" borderId="3" xfId="0" applyNumberFormat="1" applyFont="1" applyFill="1" applyBorder="1" applyAlignment="1">
      <alignment vertical="top" wrapText="1"/>
    </xf>
    <xf numFmtId="186" fontId="31" fillId="8" borderId="2" xfId="0" applyNumberFormat="1" applyFont="1" applyFill="1" applyBorder="1" applyAlignment="1">
      <alignment vertical="top" wrapText="1"/>
    </xf>
    <xf numFmtId="185" fontId="31" fillId="0" borderId="10" xfId="0" applyNumberFormat="1" applyFont="1" applyBorder="1" applyAlignment="1">
      <alignment vertical="top"/>
    </xf>
    <xf numFmtId="187" fontId="31" fillId="0" borderId="10" xfId="0" applyNumberFormat="1" applyFont="1" applyBorder="1" applyAlignment="1">
      <alignment vertical="top"/>
    </xf>
    <xf numFmtId="0" fontId="37" fillId="0" borderId="18" xfId="0" applyFont="1" applyBorder="1">
      <alignment vertical="center"/>
    </xf>
    <xf numFmtId="0" fontId="34" fillId="0" borderId="18" xfId="0" applyFont="1" applyBorder="1">
      <alignment vertical="center"/>
    </xf>
    <xf numFmtId="0" fontId="31" fillId="0" borderId="18" xfId="0" applyFont="1" applyBorder="1" applyAlignment="1">
      <alignment horizontal="center" vertical="center"/>
    </xf>
    <xf numFmtId="0" fontId="31" fillId="0" borderId="18" xfId="0" applyFont="1" applyBorder="1">
      <alignment vertical="center"/>
    </xf>
    <xf numFmtId="185" fontId="31" fillId="0" borderId="18" xfId="0" applyNumberFormat="1" applyFont="1" applyBorder="1">
      <alignment vertical="center"/>
    </xf>
    <xf numFmtId="0" fontId="31" fillId="0" borderId="13" xfId="0" applyFont="1" applyBorder="1">
      <alignment vertical="center"/>
    </xf>
    <xf numFmtId="0" fontId="31" fillId="0" borderId="13" xfId="0" applyFont="1" applyBorder="1" applyAlignment="1">
      <alignment horizontal="center" vertical="center"/>
    </xf>
    <xf numFmtId="0" fontId="31" fillId="0" borderId="3" xfId="0" applyFont="1" applyBorder="1">
      <alignment vertical="center"/>
    </xf>
    <xf numFmtId="186" fontId="31" fillId="0" borderId="13" xfId="0" applyNumberFormat="1" applyFont="1" applyBorder="1">
      <alignment vertical="center"/>
    </xf>
    <xf numFmtId="186" fontId="31" fillId="4" borderId="3" xfId="0" applyNumberFormat="1" applyFont="1" applyFill="1" applyBorder="1">
      <alignment vertical="center"/>
    </xf>
    <xf numFmtId="186" fontId="31" fillId="4" borderId="1" xfId="0" applyNumberFormat="1" applyFont="1" applyFill="1" applyBorder="1">
      <alignment vertical="center"/>
    </xf>
    <xf numFmtId="186" fontId="31" fillId="3" borderId="3" xfId="0" applyNumberFormat="1" applyFont="1" applyFill="1" applyBorder="1">
      <alignment vertical="center"/>
    </xf>
    <xf numFmtId="186" fontId="31" fillId="3" borderId="2" xfId="0" applyNumberFormat="1" applyFont="1" applyFill="1" applyBorder="1">
      <alignment vertical="center"/>
    </xf>
    <xf numFmtId="186" fontId="31" fillId="3" borderId="1" xfId="0" applyNumberFormat="1" applyFont="1" applyFill="1" applyBorder="1">
      <alignment vertical="center"/>
    </xf>
    <xf numFmtId="186" fontId="31" fillId="9" borderId="3" xfId="0" applyNumberFormat="1" applyFont="1" applyFill="1" applyBorder="1">
      <alignment vertical="center"/>
    </xf>
    <xf numFmtId="186" fontId="31" fillId="9" borderId="2" xfId="0" applyNumberFormat="1" applyFont="1" applyFill="1" applyBorder="1">
      <alignment vertical="center"/>
    </xf>
    <xf numFmtId="186" fontId="31" fillId="9" borderId="1" xfId="0" applyNumberFormat="1" applyFont="1" applyFill="1" applyBorder="1">
      <alignment vertical="center"/>
    </xf>
    <xf numFmtId="186" fontId="38" fillId="5" borderId="1" xfId="0" applyNumberFormat="1" applyFont="1" applyFill="1" applyBorder="1">
      <alignment vertical="center"/>
    </xf>
    <xf numFmtId="186" fontId="31" fillId="6" borderId="3" xfId="0" applyNumberFormat="1" applyFont="1" applyFill="1" applyBorder="1">
      <alignment vertical="center"/>
    </xf>
    <xf numFmtId="186" fontId="31" fillId="6" borderId="2" xfId="0" applyNumberFormat="1" applyFont="1" applyFill="1" applyBorder="1">
      <alignment vertical="center"/>
    </xf>
    <xf numFmtId="186" fontId="31" fillId="6" borderId="1" xfId="0" applyNumberFormat="1" applyFont="1" applyFill="1" applyBorder="1">
      <alignment vertical="center"/>
    </xf>
    <xf numFmtId="186" fontId="31" fillId="10" borderId="3" xfId="0" applyNumberFormat="1" applyFont="1" applyFill="1" applyBorder="1">
      <alignment vertical="center"/>
    </xf>
    <xf numFmtId="186" fontId="31" fillId="10" borderId="2" xfId="0" applyNumberFormat="1" applyFont="1" applyFill="1" applyBorder="1">
      <alignment vertical="center"/>
    </xf>
    <xf numFmtId="186" fontId="31" fillId="10" borderId="1" xfId="0" applyNumberFormat="1" applyFont="1" applyFill="1" applyBorder="1">
      <alignment vertical="center"/>
    </xf>
    <xf numFmtId="186" fontId="31" fillId="2" borderId="3" xfId="0" applyNumberFormat="1" applyFont="1" applyFill="1" applyBorder="1">
      <alignment vertical="center"/>
    </xf>
    <xf numFmtId="186" fontId="31" fillId="2" borderId="2" xfId="0" applyNumberFormat="1" applyFont="1" applyFill="1" applyBorder="1">
      <alignment vertical="center"/>
    </xf>
    <xf numFmtId="186" fontId="31" fillId="2" borderId="1" xfId="0" applyNumberFormat="1" applyFont="1" applyFill="1" applyBorder="1">
      <alignment vertical="center"/>
    </xf>
    <xf numFmtId="186" fontId="31" fillId="4" borderId="2" xfId="0" applyNumberFormat="1" applyFont="1" applyFill="1" applyBorder="1" applyAlignment="1">
      <alignment vertical="center" wrapText="1"/>
    </xf>
    <xf numFmtId="186" fontId="31" fillId="4" borderId="1" xfId="0" applyNumberFormat="1" applyFont="1" applyFill="1" applyBorder="1" applyAlignment="1">
      <alignment vertical="center" wrapText="1"/>
    </xf>
    <xf numFmtId="186" fontId="31" fillId="8" borderId="0" xfId="0" applyNumberFormat="1" applyFont="1" applyFill="1" applyAlignment="1">
      <alignment vertical="center" wrapText="1"/>
    </xf>
    <xf numFmtId="185" fontId="31" fillId="0" borderId="6" xfId="0" applyNumberFormat="1" applyFont="1" applyBorder="1" applyAlignment="1">
      <alignment vertical="top" wrapText="1"/>
    </xf>
    <xf numFmtId="185" fontId="31" fillId="0" borderId="5" xfId="0" applyNumberFormat="1" applyFont="1" applyBorder="1" applyAlignment="1">
      <alignment vertical="top" wrapText="1"/>
    </xf>
    <xf numFmtId="185" fontId="31" fillId="0" borderId="0" xfId="0" applyNumberFormat="1" applyFont="1" applyAlignment="1">
      <alignment horizontal="center" vertical="top" wrapText="1"/>
    </xf>
    <xf numFmtId="185" fontId="31" fillId="0" borderId="8" xfId="0" applyNumberFormat="1" applyFont="1" applyBorder="1" applyAlignment="1">
      <alignment vertical="top"/>
    </xf>
    <xf numFmtId="187" fontId="31" fillId="0" borderId="7" xfId="0" applyNumberFormat="1" applyFont="1" applyBorder="1" applyAlignment="1">
      <alignment vertical="top"/>
    </xf>
    <xf numFmtId="0" fontId="31" fillId="0" borderId="8" xfId="0" applyFont="1" applyBorder="1">
      <alignment vertical="center"/>
    </xf>
    <xf numFmtId="0" fontId="31" fillId="0" borderId="7" xfId="0" applyFont="1" applyBorder="1">
      <alignment vertical="center"/>
    </xf>
    <xf numFmtId="0" fontId="31" fillId="0" borderId="7" xfId="0" applyFont="1" applyBorder="1" applyAlignment="1">
      <alignment horizontal="center" vertical="center"/>
    </xf>
    <xf numFmtId="188" fontId="31" fillId="0" borderId="18" xfId="0" applyNumberFormat="1" applyFont="1" applyBorder="1">
      <alignment vertical="center"/>
    </xf>
    <xf numFmtId="185" fontId="31" fillId="0" borderId="8" xfId="0" applyNumberFormat="1" applyFont="1" applyBorder="1" applyAlignment="1">
      <alignment vertical="top" wrapText="1"/>
    </xf>
    <xf numFmtId="0" fontId="31" fillId="0" borderId="7" xfId="0" applyFont="1" applyBorder="1" applyAlignment="1">
      <alignment vertical="top" wrapText="1"/>
    </xf>
    <xf numFmtId="186" fontId="31" fillId="4" borderId="2" xfId="0" applyNumberFormat="1" applyFont="1" applyFill="1" applyBorder="1">
      <alignment vertical="center"/>
    </xf>
    <xf numFmtId="186" fontId="38" fillId="5" borderId="3" xfId="0" applyNumberFormat="1" applyFont="1" applyFill="1" applyBorder="1">
      <alignment vertical="center"/>
    </xf>
    <xf numFmtId="186" fontId="31" fillId="7" borderId="13" xfId="0" applyNumberFormat="1" applyFont="1" applyFill="1" applyBorder="1" applyAlignment="1">
      <alignment vertical="center" wrapText="1"/>
    </xf>
    <xf numFmtId="186" fontId="31" fillId="4" borderId="3" xfId="0" applyNumberFormat="1" applyFont="1" applyFill="1" applyBorder="1" applyAlignment="1">
      <alignment vertical="center" wrapText="1"/>
    </xf>
    <xf numFmtId="186" fontId="31" fillId="2" borderId="10" xfId="0" applyNumberFormat="1" applyFont="1" applyFill="1" applyBorder="1">
      <alignment vertical="center"/>
    </xf>
    <xf numFmtId="186" fontId="31" fillId="4" borderId="13" xfId="0" applyNumberFormat="1" applyFont="1" applyFill="1" applyBorder="1" applyAlignment="1">
      <alignment vertical="center" wrapText="1"/>
    </xf>
    <xf numFmtId="0" fontId="31" fillId="0" borderId="6" xfId="0" applyFont="1" applyBorder="1" applyAlignment="1">
      <alignment vertical="top"/>
    </xf>
    <xf numFmtId="185" fontId="31" fillId="0" borderId="5" xfId="0" applyNumberFormat="1" applyFont="1" applyBorder="1" applyAlignment="1">
      <alignment vertical="top"/>
    </xf>
    <xf numFmtId="187" fontId="31" fillId="0" borderId="5" xfId="0" applyNumberFormat="1" applyFont="1" applyBorder="1" applyAlignment="1"/>
    <xf numFmtId="187" fontId="31" fillId="0" borderId="4" xfId="0" applyNumberFormat="1" applyFont="1" applyBorder="1" applyAlignment="1"/>
    <xf numFmtId="0" fontId="37" fillId="11" borderId="14" xfId="0" applyFont="1" applyFill="1" applyBorder="1" applyAlignment="1">
      <alignment vertical="center" wrapText="1"/>
    </xf>
    <xf numFmtId="0" fontId="34" fillId="0" borderId="18" xfId="0" applyFont="1" applyBorder="1" applyAlignment="1">
      <alignment vertical="center" wrapText="1"/>
    </xf>
    <xf numFmtId="0" fontId="32" fillId="0" borderId="18" xfId="0" applyFont="1" applyBorder="1" applyAlignment="1">
      <alignment horizontal="center" vertical="center" wrapText="1"/>
    </xf>
    <xf numFmtId="0" fontId="31" fillId="11" borderId="18" xfId="0" applyFont="1" applyFill="1" applyBorder="1" applyAlignment="1">
      <alignment horizontal="center" vertical="center" wrapText="1"/>
    </xf>
    <xf numFmtId="0" fontId="38" fillId="0" borderId="18" xfId="0" applyFont="1" applyBorder="1" applyAlignment="1">
      <alignment vertical="center" wrapText="1"/>
    </xf>
    <xf numFmtId="185" fontId="31" fillId="0" borderId="18" xfId="0" applyNumberFormat="1" applyFont="1" applyBorder="1" applyAlignment="1">
      <alignment vertical="center" wrapText="1"/>
    </xf>
    <xf numFmtId="0" fontId="31" fillId="0" borderId="18" xfId="0" applyFont="1" applyBorder="1" applyAlignment="1">
      <alignment vertical="center" wrapText="1"/>
    </xf>
    <xf numFmtId="0" fontId="31" fillId="0" borderId="18" xfId="0" applyFont="1" applyBorder="1" applyAlignment="1">
      <alignment horizontal="center" vertical="center" wrapText="1"/>
    </xf>
    <xf numFmtId="186" fontId="31" fillId="0" borderId="18" xfId="0" applyNumberFormat="1" applyFont="1" applyBorder="1" applyAlignment="1">
      <alignment vertical="center" wrapText="1"/>
    </xf>
    <xf numFmtId="186" fontId="31" fillId="0" borderId="13" xfId="0" applyNumberFormat="1" applyFont="1" applyBorder="1" applyAlignment="1">
      <alignment vertical="center" wrapText="1"/>
    </xf>
    <xf numFmtId="186" fontId="31" fillId="11" borderId="13" xfId="0" applyNumberFormat="1" applyFont="1" applyFill="1" applyBorder="1" applyAlignment="1">
      <alignment vertical="center" wrapText="1"/>
    </xf>
    <xf numFmtId="186" fontId="31" fillId="11" borderId="18" xfId="0" applyNumberFormat="1" applyFont="1" applyFill="1" applyBorder="1" applyAlignment="1">
      <alignment vertical="center" wrapText="1"/>
    </xf>
    <xf numFmtId="186" fontId="41" fillId="0" borderId="18" xfId="0" applyNumberFormat="1" applyFont="1" applyBorder="1" applyAlignment="1">
      <alignment vertical="center" wrapText="1"/>
    </xf>
    <xf numFmtId="186" fontId="31" fillId="4" borderId="18" xfId="0" applyNumberFormat="1" applyFont="1" applyFill="1" applyBorder="1" applyAlignment="1">
      <alignment vertical="center" wrapText="1"/>
    </xf>
    <xf numFmtId="186" fontId="42" fillId="0" borderId="13" xfId="0" applyNumberFormat="1" applyFont="1" applyBorder="1" applyAlignment="1">
      <alignment vertical="center" wrapText="1"/>
    </xf>
    <xf numFmtId="186" fontId="31" fillId="0" borderId="14" xfId="0" applyNumberFormat="1" applyFont="1" applyBorder="1" applyAlignment="1">
      <alignment vertical="center" wrapText="1"/>
    </xf>
    <xf numFmtId="186" fontId="43" fillId="7" borderId="0" xfId="0" applyNumberFormat="1" applyFont="1" applyFill="1" applyAlignment="1">
      <alignment vertical="center" wrapText="1"/>
    </xf>
    <xf numFmtId="186" fontId="43" fillId="12" borderId="0" xfId="0" applyNumberFormat="1" applyFont="1" applyFill="1" applyAlignment="1">
      <alignment vertical="center" wrapText="1"/>
    </xf>
    <xf numFmtId="186" fontId="31" fillId="8" borderId="13" xfId="0" applyNumberFormat="1" applyFont="1" applyFill="1" applyBorder="1" applyAlignment="1">
      <alignment vertical="center" wrapText="1"/>
    </xf>
    <xf numFmtId="185" fontId="31" fillId="0" borderId="13" xfId="0" applyNumberFormat="1" applyFont="1" applyBorder="1">
      <alignment vertical="center"/>
    </xf>
    <xf numFmtId="187" fontId="31" fillId="4" borderId="13" xfId="0" applyNumberFormat="1" applyFont="1" applyFill="1" applyBorder="1">
      <alignment vertical="center"/>
    </xf>
    <xf numFmtId="0" fontId="31" fillId="0" borderId="13" xfId="0" applyFont="1" applyBorder="1" applyAlignment="1">
      <alignment vertical="center" wrapText="1"/>
    </xf>
    <xf numFmtId="0" fontId="31" fillId="0" borderId="13" xfId="0" applyFont="1" applyBorder="1" applyAlignment="1">
      <alignment horizontal="center" vertical="center" wrapText="1"/>
    </xf>
    <xf numFmtId="185" fontId="31" fillId="0" borderId="13" xfId="0" applyNumberFormat="1" applyFont="1" applyBorder="1" applyAlignment="1">
      <alignment vertical="center" wrapText="1"/>
    </xf>
    <xf numFmtId="0" fontId="36" fillId="0" borderId="13" xfId="0" applyFont="1" applyBorder="1" applyAlignment="1">
      <alignment vertical="center" wrapText="1"/>
    </xf>
    <xf numFmtId="0" fontId="31" fillId="0" borderId="0" xfId="0" applyFont="1" applyAlignment="1">
      <alignment vertical="center" wrapText="1"/>
    </xf>
    <xf numFmtId="186" fontId="31" fillId="4" borderId="12" xfId="0" applyNumberFormat="1" applyFont="1" applyFill="1" applyBorder="1" applyAlignment="1">
      <alignment vertical="center" wrapText="1"/>
    </xf>
    <xf numFmtId="186" fontId="31" fillId="4" borderId="14" xfId="0" applyNumberFormat="1" applyFont="1" applyFill="1" applyBorder="1" applyAlignment="1">
      <alignment vertical="center" wrapText="1"/>
    </xf>
    <xf numFmtId="186" fontId="46" fillId="0" borderId="18" xfId="0" applyNumberFormat="1" applyFont="1" applyBorder="1" applyAlignment="1">
      <alignment vertical="center" wrapText="1"/>
    </xf>
    <xf numFmtId="186" fontId="31" fillId="7" borderId="14" xfId="0" applyNumberFormat="1" applyFont="1" applyFill="1" applyBorder="1" applyAlignment="1">
      <alignment vertical="center" wrapText="1"/>
    </xf>
    <xf numFmtId="186" fontId="31" fillId="0" borderId="0" xfId="0" applyNumberFormat="1" applyFont="1" applyAlignment="1">
      <alignment vertical="center" wrapText="1"/>
    </xf>
    <xf numFmtId="186" fontId="43" fillId="7" borderId="6" xfId="0" applyNumberFormat="1" applyFont="1" applyFill="1" applyBorder="1" applyAlignment="1">
      <alignment vertical="center" wrapText="1"/>
    </xf>
    <xf numFmtId="186" fontId="43" fillId="7" borderId="5" xfId="0" applyNumberFormat="1" applyFont="1" applyFill="1" applyBorder="1" applyAlignment="1">
      <alignment vertical="center" wrapText="1"/>
    </xf>
    <xf numFmtId="186" fontId="43" fillId="12" borderId="5" xfId="0" applyNumberFormat="1" applyFont="1" applyFill="1" applyBorder="1" applyAlignment="1">
      <alignment vertical="center" wrapText="1"/>
    </xf>
    <xf numFmtId="186" fontId="31" fillId="0" borderId="12" xfId="0" applyNumberFormat="1" applyFont="1" applyBorder="1" applyAlignment="1">
      <alignment vertical="center" wrapText="1"/>
    </xf>
    <xf numFmtId="0" fontId="31" fillId="0" borderId="12" xfId="0" applyFont="1" applyBorder="1" applyAlignment="1">
      <alignment vertical="center" wrapText="1"/>
    </xf>
    <xf numFmtId="185" fontId="31" fillId="0" borderId="12" xfId="0" applyNumberFormat="1" applyFont="1" applyBorder="1" applyAlignment="1">
      <alignment vertical="center" wrapText="1"/>
    </xf>
    <xf numFmtId="187" fontId="31" fillId="4" borderId="12" xfId="0" applyNumberFormat="1" applyFont="1" applyFill="1" applyBorder="1" applyAlignment="1">
      <alignment vertical="center" wrapText="1"/>
    </xf>
    <xf numFmtId="0" fontId="37" fillId="11" borderId="12" xfId="0" applyFont="1" applyFill="1" applyBorder="1">
      <alignment vertical="center"/>
    </xf>
    <xf numFmtId="0" fontId="34" fillId="0" borderId="12" xfId="0" applyFont="1" applyBorder="1">
      <alignment vertical="center"/>
    </xf>
    <xf numFmtId="0" fontId="0" fillId="0" borderId="12" xfId="0" applyBorder="1" applyAlignment="1">
      <alignment horizontal="center" vertical="center"/>
    </xf>
    <xf numFmtId="0" fontId="0" fillId="11" borderId="12" xfId="0" applyFill="1" applyBorder="1" applyAlignment="1">
      <alignment horizontal="center" vertical="center" shrinkToFit="1"/>
    </xf>
    <xf numFmtId="0" fontId="0" fillId="0" borderId="12" xfId="0" applyBorder="1">
      <alignment vertical="center"/>
    </xf>
    <xf numFmtId="185" fontId="0" fillId="0" borderId="12" xfId="0" applyNumberFormat="1" applyBorder="1">
      <alignment vertical="center"/>
    </xf>
    <xf numFmtId="0" fontId="0" fillId="11" borderId="12" xfId="0" applyFill="1" applyBorder="1">
      <alignment vertical="center"/>
    </xf>
    <xf numFmtId="0" fontId="0" fillId="11" borderId="12" xfId="0" applyFill="1" applyBorder="1" applyAlignment="1">
      <alignment horizontal="center" vertical="center"/>
    </xf>
    <xf numFmtId="186" fontId="0" fillId="11" borderId="12" xfId="0" applyNumberFormat="1" applyFill="1" applyBorder="1">
      <alignment vertical="center"/>
    </xf>
    <xf numFmtId="186" fontId="0" fillId="4" borderId="12" xfId="0" applyNumberFormat="1" applyFill="1" applyBorder="1">
      <alignment vertical="center"/>
    </xf>
    <xf numFmtId="186" fontId="34" fillId="4" borderId="12" xfId="0" applyNumberFormat="1" applyFont="1" applyFill="1" applyBorder="1">
      <alignment vertical="center"/>
    </xf>
    <xf numFmtId="186" fontId="0" fillId="0" borderId="12" xfId="0" applyNumberFormat="1" applyBorder="1">
      <alignment vertical="center"/>
    </xf>
    <xf numFmtId="183" fontId="0" fillId="0" borderId="12" xfId="0" applyNumberFormat="1" applyBorder="1">
      <alignment vertical="center"/>
    </xf>
    <xf numFmtId="185" fontId="0" fillId="11" borderId="3" xfId="0" applyNumberFormat="1" applyFill="1" applyBorder="1">
      <alignment vertical="center"/>
    </xf>
    <xf numFmtId="0" fontId="0" fillId="11" borderId="2" xfId="0" applyFill="1" applyBorder="1">
      <alignment vertical="center"/>
    </xf>
    <xf numFmtId="185" fontId="0" fillId="11" borderId="2" xfId="0" applyNumberFormat="1" applyFill="1" applyBorder="1">
      <alignment vertical="center"/>
    </xf>
    <xf numFmtId="0" fontId="0" fillId="11" borderId="1" xfId="0" applyFill="1" applyBorder="1">
      <alignment vertical="center"/>
    </xf>
    <xf numFmtId="187" fontId="0" fillId="4" borderId="12" xfId="0" applyNumberFormat="1" applyFill="1" applyBorder="1">
      <alignment vertical="center"/>
    </xf>
    <xf numFmtId="38" fontId="0" fillId="11" borderId="12" xfId="1" applyFont="1" applyFill="1" applyBorder="1">
      <alignment vertical="center"/>
    </xf>
    <xf numFmtId="176" fontId="0" fillId="0" borderId="12" xfId="0" applyNumberFormat="1" applyBorder="1">
      <alignment vertical="center"/>
    </xf>
    <xf numFmtId="0" fontId="31" fillId="13" borderId="0" xfId="0" applyFont="1" applyFill="1">
      <alignment vertical="center"/>
    </xf>
    <xf numFmtId="0" fontId="37" fillId="14" borderId="12" xfId="0" applyFont="1" applyFill="1" applyBorder="1">
      <alignment vertical="center"/>
    </xf>
    <xf numFmtId="0" fontId="34" fillId="14" borderId="12" xfId="0" applyFont="1" applyFill="1" applyBorder="1">
      <alignment vertical="center"/>
    </xf>
    <xf numFmtId="0" fontId="0" fillId="14" borderId="12" xfId="0" applyFill="1" applyBorder="1" applyAlignment="1">
      <alignment horizontal="center" vertical="center"/>
    </xf>
    <xf numFmtId="0" fontId="0" fillId="14" borderId="12" xfId="0" applyFill="1" applyBorder="1" applyAlignment="1">
      <alignment horizontal="center" vertical="center" shrinkToFit="1"/>
    </xf>
    <xf numFmtId="0" fontId="0" fillId="14" borderId="12" xfId="0" applyFill="1" applyBorder="1">
      <alignment vertical="center"/>
    </xf>
    <xf numFmtId="185" fontId="0" fillId="14" borderId="12" xfId="0" applyNumberFormat="1" applyFill="1" applyBorder="1">
      <alignment vertical="center"/>
    </xf>
    <xf numFmtId="186" fontId="0" fillId="14" borderId="12" xfId="0" applyNumberFormat="1" applyFill="1" applyBorder="1">
      <alignment vertical="center"/>
    </xf>
    <xf numFmtId="186" fontId="34" fillId="14" borderId="12" xfId="0" applyNumberFormat="1" applyFont="1" applyFill="1" applyBorder="1">
      <alignment vertical="center"/>
    </xf>
    <xf numFmtId="183" fontId="0" fillId="14" borderId="12" xfId="0" applyNumberFormat="1" applyFill="1" applyBorder="1">
      <alignment vertical="center"/>
    </xf>
    <xf numFmtId="185" fontId="0" fillId="14" borderId="3" xfId="0" applyNumberFormat="1" applyFill="1" applyBorder="1">
      <alignment vertical="center"/>
    </xf>
    <xf numFmtId="185" fontId="0" fillId="14" borderId="2" xfId="0" applyNumberFormat="1" applyFill="1" applyBorder="1">
      <alignment vertical="center"/>
    </xf>
    <xf numFmtId="185" fontId="0" fillId="14" borderId="1" xfId="0" applyNumberFormat="1" applyFill="1" applyBorder="1">
      <alignment vertical="center"/>
    </xf>
    <xf numFmtId="187" fontId="0" fillId="14" borderId="12" xfId="0" applyNumberFormat="1" applyFill="1" applyBorder="1">
      <alignment vertical="center"/>
    </xf>
    <xf numFmtId="38" fontId="0" fillId="14" borderId="12" xfId="1" applyFont="1" applyFill="1" applyBorder="1">
      <alignment vertical="center"/>
    </xf>
    <xf numFmtId="0" fontId="0" fillId="14" borderId="0" xfId="0" applyFill="1">
      <alignment vertical="center"/>
    </xf>
    <xf numFmtId="176" fontId="0" fillId="14" borderId="12" xfId="0" applyNumberFormat="1" applyFill="1" applyBorder="1">
      <alignment vertical="center"/>
    </xf>
    <xf numFmtId="0" fontId="48" fillId="0" borderId="12" xfId="0" applyFont="1" applyBorder="1">
      <alignment vertical="center"/>
    </xf>
    <xf numFmtId="189" fontId="49" fillId="11" borderId="12" xfId="0" applyNumberFormat="1" applyFont="1" applyFill="1" applyBorder="1">
      <alignment vertical="center"/>
    </xf>
    <xf numFmtId="176" fontId="0" fillId="4" borderId="12" xfId="0" applyNumberFormat="1" applyFill="1" applyBorder="1" applyAlignment="1">
      <alignment horizontal="right" vertical="center"/>
    </xf>
    <xf numFmtId="186" fontId="0" fillId="4" borderId="12" xfId="0" applyNumberFormat="1" applyFill="1" applyBorder="1" applyAlignment="1">
      <alignment horizontal="right" vertical="center"/>
    </xf>
    <xf numFmtId="182" fontId="0" fillId="11" borderId="3" xfId="0" applyNumberFormat="1" applyFill="1" applyBorder="1">
      <alignment vertical="center"/>
    </xf>
    <xf numFmtId="186" fontId="31" fillId="13" borderId="0" xfId="0" applyNumberFormat="1" applyFont="1" applyFill="1">
      <alignment vertical="center"/>
    </xf>
    <xf numFmtId="0" fontId="34" fillId="13" borderId="0" xfId="0" applyFont="1" applyFill="1">
      <alignment vertical="center"/>
    </xf>
    <xf numFmtId="186" fontId="31" fillId="13" borderId="0" xfId="0" applyNumberFormat="1" applyFont="1" applyFill="1" applyAlignment="1">
      <alignment horizontal="center" vertical="center"/>
    </xf>
    <xf numFmtId="185" fontId="31" fillId="13" borderId="0" xfId="0" applyNumberFormat="1" applyFont="1" applyFill="1">
      <alignment vertical="center"/>
    </xf>
    <xf numFmtId="0" fontId="31" fillId="13" borderId="0" xfId="0" applyFont="1" applyFill="1" applyAlignment="1">
      <alignment horizontal="center" vertical="center"/>
    </xf>
    <xf numFmtId="186" fontId="50" fillId="0" borderId="0" xfId="0" applyNumberFormat="1" applyFont="1">
      <alignment vertical="center"/>
    </xf>
    <xf numFmtId="0" fontId="12" fillId="0" borderId="0" xfId="0" applyFont="1" applyAlignment="1">
      <alignment horizontal="left" vertical="center"/>
    </xf>
    <xf numFmtId="0" fontId="12" fillId="0" borderId="0" xfId="0" applyFont="1" applyAlignment="1">
      <alignment horizontal="center" vertical="center"/>
    </xf>
    <xf numFmtId="0" fontId="0" fillId="11" borderId="3" xfId="0" applyFill="1" applyBorder="1">
      <alignment vertical="center"/>
    </xf>
    <xf numFmtId="0" fontId="0" fillId="11" borderId="12" xfId="0" applyFill="1" applyBorder="1" applyAlignment="1">
      <alignment vertical="center" wrapText="1"/>
    </xf>
    <xf numFmtId="0" fontId="31" fillId="0" borderId="13" xfId="0" applyFont="1" applyBorder="1" applyAlignment="1">
      <alignment horizontal="left" vertical="top" wrapText="1"/>
    </xf>
    <xf numFmtId="0" fontId="31" fillId="0" borderId="10" xfId="0" applyFont="1" applyBorder="1" applyAlignment="1">
      <alignment horizontal="left" vertical="top" wrapText="1"/>
    </xf>
    <xf numFmtId="0" fontId="31" fillId="0" borderId="14" xfId="0" applyFont="1" applyBorder="1">
      <alignment vertical="center"/>
    </xf>
    <xf numFmtId="0" fontId="51" fillId="0" borderId="0" xfId="0" applyFont="1" applyAlignment="1">
      <alignment horizontal="right" vertical="center"/>
    </xf>
    <xf numFmtId="0" fontId="51" fillId="0" borderId="0" xfId="0" applyFont="1">
      <alignment vertical="center"/>
    </xf>
    <xf numFmtId="186" fontId="31" fillId="15" borderId="3" xfId="0" applyNumberFormat="1" applyFont="1" applyFill="1" applyBorder="1">
      <alignment vertical="center"/>
    </xf>
    <xf numFmtId="186" fontId="31" fillId="15" borderId="2" xfId="0" applyNumberFormat="1" applyFont="1" applyFill="1" applyBorder="1">
      <alignment vertical="center"/>
    </xf>
    <xf numFmtId="186" fontId="31" fillId="15" borderId="1" xfId="0" applyNumberFormat="1" applyFont="1" applyFill="1" applyBorder="1">
      <alignment vertical="center"/>
    </xf>
    <xf numFmtId="186" fontId="52" fillId="11" borderId="13" xfId="0" applyNumberFormat="1" applyFont="1" applyFill="1" applyBorder="1" applyAlignment="1">
      <alignment vertical="center" wrapText="1"/>
    </xf>
    <xf numFmtId="186" fontId="39" fillId="0" borderId="13" xfId="0" applyNumberFormat="1" applyFont="1" applyBorder="1" applyAlignment="1">
      <alignment vertical="center" wrapText="1"/>
    </xf>
    <xf numFmtId="186" fontId="52" fillId="11" borderId="18" xfId="0" applyNumberFormat="1" applyFont="1" applyFill="1" applyBorder="1" applyAlignment="1">
      <alignment vertical="center" wrapText="1"/>
    </xf>
    <xf numFmtId="186" fontId="52" fillId="0" borderId="13" xfId="0" applyNumberFormat="1" applyFont="1" applyBorder="1" applyAlignment="1">
      <alignment vertical="center" wrapText="1"/>
    </xf>
    <xf numFmtId="186" fontId="52" fillId="4" borderId="13" xfId="0" applyNumberFormat="1" applyFont="1" applyFill="1" applyBorder="1" applyAlignment="1">
      <alignment vertical="center" wrapText="1"/>
    </xf>
    <xf numFmtId="0" fontId="1" fillId="0" borderId="0" xfId="0" applyFont="1" applyAlignment="1">
      <alignment horizontal="left" vertical="center" wrapText="1"/>
    </xf>
    <xf numFmtId="0" fontId="1" fillId="0" borderId="3" xfId="0" applyFont="1" applyBorder="1" applyAlignment="1">
      <alignment horizontal="center" vertical="center"/>
    </xf>
    <xf numFmtId="0" fontId="1" fillId="0" borderId="2" xfId="0" applyFont="1" applyBorder="1" applyAlignment="1">
      <alignment horizontal="center" vertical="center"/>
    </xf>
    <xf numFmtId="0" fontId="1" fillId="0" borderId="1" xfId="0" applyFont="1" applyBorder="1" applyAlignment="1">
      <alignment horizontal="center" vertical="center"/>
    </xf>
    <xf numFmtId="0" fontId="1" fillId="0" borderId="3"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1" fillId="0" borderId="1" xfId="0" applyFont="1" applyBorder="1" applyAlignment="1" applyProtection="1">
      <alignment horizontal="center" vertical="center"/>
      <protection locked="0"/>
    </xf>
    <xf numFmtId="0" fontId="1" fillId="0" borderId="3"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15" fillId="0" borderId="0" xfId="0" applyFont="1" applyAlignment="1">
      <alignment horizontal="left" vertical="center" wrapText="1"/>
    </xf>
    <xf numFmtId="0" fontId="1" fillId="0" borderId="11" xfId="0" applyFont="1" applyBorder="1" applyAlignment="1">
      <alignment horizontal="left" vertical="center" wrapText="1"/>
    </xf>
    <xf numFmtId="0" fontId="1" fillId="0" borderId="10" xfId="0" applyFont="1" applyBorder="1" applyAlignment="1">
      <alignment horizontal="left" vertical="center" wrapText="1"/>
    </xf>
    <xf numFmtId="0" fontId="1" fillId="0" borderId="9" xfId="0" applyFont="1" applyBorder="1" applyAlignment="1">
      <alignment horizontal="left" vertical="center" wrapText="1"/>
    </xf>
    <xf numFmtId="180" fontId="1" fillId="0" borderId="3" xfId="0" applyNumberFormat="1" applyFont="1" applyBorder="1" applyAlignment="1" applyProtection="1">
      <alignment horizontal="right" vertical="center"/>
      <protection locked="0"/>
    </xf>
    <xf numFmtId="180" fontId="1" fillId="0" borderId="2" xfId="0" applyNumberFormat="1" applyFont="1" applyBorder="1" applyAlignment="1" applyProtection="1">
      <alignment horizontal="right" vertical="center"/>
      <protection locked="0"/>
    </xf>
    <xf numFmtId="180" fontId="1" fillId="0" borderId="1" xfId="0" applyNumberFormat="1" applyFont="1" applyBorder="1" applyAlignment="1" applyProtection="1">
      <alignment horizontal="right" vertical="center"/>
      <protection locked="0"/>
    </xf>
    <xf numFmtId="179" fontId="1" fillId="0" borderId="0" xfId="0" applyNumberFormat="1" applyFont="1" applyAlignment="1">
      <alignment horizontal="center" vertical="center"/>
    </xf>
    <xf numFmtId="177" fontId="1" fillId="3" borderId="3" xfId="0" applyNumberFormat="1" applyFont="1" applyFill="1" applyBorder="1" applyAlignment="1">
      <alignment horizontal="center" vertical="center"/>
    </xf>
    <xf numFmtId="177" fontId="1" fillId="3" borderId="2" xfId="0" applyNumberFormat="1" applyFont="1" applyFill="1" applyBorder="1" applyAlignment="1">
      <alignment horizontal="center" vertical="center"/>
    </xf>
    <xf numFmtId="0" fontId="1" fillId="0" borderId="6" xfId="0" applyFont="1" applyBorder="1" applyAlignment="1">
      <alignment horizontal="left" vertical="center" shrinkToFit="1"/>
    </xf>
    <xf numFmtId="0" fontId="1" fillId="0" borderId="5" xfId="0" applyFont="1" applyBorder="1" applyAlignment="1">
      <alignment horizontal="left" vertical="center" shrinkToFit="1"/>
    </xf>
    <xf numFmtId="0" fontId="1" fillId="0" borderId="4" xfId="0" applyFont="1" applyBorder="1" applyAlignment="1">
      <alignment horizontal="left" vertical="center" shrinkToFit="1"/>
    </xf>
    <xf numFmtId="178" fontId="1" fillId="0" borderId="3" xfId="0" applyNumberFormat="1" applyFont="1" applyBorder="1" applyAlignment="1" applyProtection="1">
      <alignment horizontal="right" vertical="center"/>
      <protection locked="0"/>
    </xf>
    <xf numFmtId="178" fontId="1" fillId="0" borderId="2" xfId="0" applyNumberFormat="1" applyFont="1" applyBorder="1" applyAlignment="1" applyProtection="1">
      <alignment horizontal="right" vertical="center"/>
      <protection locked="0"/>
    </xf>
    <xf numFmtId="178" fontId="1" fillId="0" borderId="1" xfId="0" applyNumberFormat="1" applyFont="1" applyBorder="1" applyAlignment="1" applyProtection="1">
      <alignment horizontal="right" vertical="center"/>
      <protection locked="0"/>
    </xf>
    <xf numFmtId="178" fontId="1" fillId="0" borderId="0" xfId="0" applyNumberFormat="1" applyFont="1" applyAlignment="1">
      <alignment horizontal="center" vertical="center"/>
    </xf>
    <xf numFmtId="0" fontId="12" fillId="0" borderId="0" xfId="0" applyFont="1" applyAlignment="1">
      <alignment horizontal="center" vertical="center"/>
    </xf>
    <xf numFmtId="0" fontId="1" fillId="0" borderId="0" xfId="0" applyFont="1" applyAlignment="1" applyProtection="1">
      <alignment horizontal="left" vertical="center"/>
      <protection locked="0"/>
    </xf>
    <xf numFmtId="0" fontId="1" fillId="0" borderId="12" xfId="0" applyFont="1" applyBorder="1" applyAlignment="1">
      <alignment horizontal="center" vertical="center"/>
    </xf>
    <xf numFmtId="0" fontId="1" fillId="0" borderId="12" xfId="0" applyFont="1" applyBorder="1" applyAlignment="1" applyProtection="1">
      <alignment horizontal="center" vertical="center"/>
      <protection locked="0"/>
    </xf>
    <xf numFmtId="0" fontId="1" fillId="0" borderId="11" xfId="0" applyFont="1" applyBorder="1" applyAlignment="1">
      <alignment horizontal="center" vertical="center"/>
    </xf>
    <xf numFmtId="0" fontId="1" fillId="0" borderId="10" xfId="0" applyFont="1" applyBorder="1" applyAlignment="1">
      <alignment horizontal="center" vertical="center"/>
    </xf>
    <xf numFmtId="0" fontId="1" fillId="0" borderId="9" xfId="0" applyFont="1" applyBorder="1" applyAlignment="1">
      <alignment horizontal="center" vertical="center"/>
    </xf>
    <xf numFmtId="0" fontId="1" fillId="0" borderId="8" xfId="0" applyFont="1" applyBorder="1" applyAlignment="1">
      <alignment horizontal="center" vertical="center"/>
    </xf>
    <xf numFmtId="0" fontId="1" fillId="0" borderId="0" xfId="0" applyFont="1" applyAlignment="1">
      <alignment horizontal="center" vertical="center"/>
    </xf>
    <xf numFmtId="0" fontId="1" fillId="0" borderId="7" xfId="0" applyFont="1" applyBorder="1" applyAlignment="1">
      <alignment horizontal="center" vertical="center"/>
    </xf>
    <xf numFmtId="0" fontId="1" fillId="0" borderId="6" xfId="0" applyFont="1" applyBorder="1" applyAlignment="1">
      <alignment horizontal="center" vertical="center"/>
    </xf>
    <xf numFmtId="0" fontId="1" fillId="0" borderId="5" xfId="0" applyFont="1" applyBorder="1" applyAlignment="1">
      <alignment horizontal="center" vertical="center"/>
    </xf>
    <xf numFmtId="0" fontId="1" fillId="0" borderId="4" xfId="0" applyFont="1" applyBorder="1" applyAlignment="1">
      <alignment horizontal="center" vertical="center"/>
    </xf>
    <xf numFmtId="0" fontId="1" fillId="0" borderId="0" xfId="0" applyFont="1" applyAlignment="1">
      <alignment horizontal="left" vertical="center"/>
    </xf>
    <xf numFmtId="0" fontId="5" fillId="0" borderId="12" xfId="0" applyFont="1" applyBorder="1" applyAlignment="1">
      <alignment horizontal="center" vertical="center" wrapText="1"/>
    </xf>
    <xf numFmtId="0" fontId="3" fillId="0" borderId="0" xfId="0" applyFont="1" applyAlignment="1">
      <alignment horizontal="left" vertical="center" wrapText="1"/>
    </xf>
    <xf numFmtId="0" fontId="3" fillId="0" borderId="7" xfId="0" applyFont="1" applyBorder="1" applyAlignment="1">
      <alignment horizontal="left" vertical="center" wrapText="1"/>
    </xf>
    <xf numFmtId="49" fontId="1" fillId="0" borderId="2" xfId="0" applyNumberFormat="1" applyFont="1" applyBorder="1" applyAlignment="1" applyProtection="1">
      <alignment horizontal="center" vertical="center"/>
      <protection locked="0"/>
    </xf>
    <xf numFmtId="49" fontId="1" fillId="0" borderId="1" xfId="0" applyNumberFormat="1" applyFont="1" applyBorder="1" applyAlignment="1" applyProtection="1">
      <alignment horizontal="center" vertical="center"/>
      <protection locked="0"/>
    </xf>
    <xf numFmtId="176" fontId="1" fillId="3" borderId="3" xfId="0" applyNumberFormat="1" applyFont="1" applyFill="1" applyBorder="1" applyAlignment="1">
      <alignment horizontal="center" vertical="center"/>
    </xf>
    <xf numFmtId="176" fontId="1" fillId="3" borderId="2" xfId="0" applyNumberFormat="1" applyFont="1" applyFill="1" applyBorder="1" applyAlignment="1">
      <alignment horizontal="center" vertical="center"/>
    </xf>
    <xf numFmtId="0" fontId="6" fillId="0" borderId="0" xfId="0" applyFont="1" applyAlignment="1">
      <alignment horizontal="left" vertical="center" wrapText="1"/>
    </xf>
    <xf numFmtId="176" fontId="1" fillId="3" borderId="11" xfId="0" applyNumberFormat="1" applyFont="1" applyFill="1" applyBorder="1" applyAlignment="1">
      <alignment horizontal="center" vertical="center"/>
    </xf>
    <xf numFmtId="176" fontId="1" fillId="3" borderId="10" xfId="0" applyNumberFormat="1" applyFont="1" applyFill="1" applyBorder="1" applyAlignment="1">
      <alignment horizontal="center" vertical="center"/>
    </xf>
    <xf numFmtId="176" fontId="1" fillId="3" borderId="9" xfId="0" applyNumberFormat="1" applyFont="1" applyFill="1" applyBorder="1" applyAlignment="1">
      <alignment horizontal="center" vertical="center"/>
    </xf>
    <xf numFmtId="176" fontId="1" fillId="3" borderId="6" xfId="0" applyNumberFormat="1" applyFont="1" applyFill="1" applyBorder="1" applyAlignment="1">
      <alignment horizontal="center" vertical="center"/>
    </xf>
    <xf numFmtId="176" fontId="1" fillId="3" borderId="5" xfId="0" applyNumberFormat="1" applyFont="1" applyFill="1" applyBorder="1" applyAlignment="1">
      <alignment horizontal="center" vertical="center"/>
    </xf>
    <xf numFmtId="176" fontId="1" fillId="3" borderId="4" xfId="0" applyNumberFormat="1" applyFont="1" applyFill="1" applyBorder="1" applyAlignment="1">
      <alignment horizontal="center" vertical="center"/>
    </xf>
    <xf numFmtId="0" fontId="1" fillId="0" borderId="12" xfId="0" applyFont="1" applyBorder="1" applyAlignment="1" applyProtection="1">
      <alignment horizontal="center" vertical="center" wrapText="1"/>
      <protection locked="0"/>
    </xf>
    <xf numFmtId="0" fontId="1" fillId="0" borderId="12" xfId="0" applyFont="1" applyBorder="1" applyAlignment="1" applyProtection="1">
      <alignment horizontal="center" vertical="center" shrinkToFit="1"/>
      <protection locked="0"/>
    </xf>
    <xf numFmtId="0" fontId="1" fillId="0" borderId="7" xfId="0" applyFont="1" applyBorder="1" applyAlignment="1">
      <alignment horizontal="left" vertical="center" wrapText="1"/>
    </xf>
    <xf numFmtId="0" fontId="1" fillId="3" borderId="3" xfId="0" applyFont="1" applyFill="1" applyBorder="1" applyAlignment="1">
      <alignment horizontal="center" vertical="center"/>
    </xf>
    <xf numFmtId="0" fontId="1" fillId="3" borderId="2" xfId="0" applyFont="1" applyFill="1" applyBorder="1" applyAlignment="1">
      <alignment horizontal="center" vertical="center"/>
    </xf>
    <xf numFmtId="0" fontId="1" fillId="0" borderId="12" xfId="0" applyFont="1" applyBorder="1" applyAlignment="1">
      <alignment horizontal="left" vertical="center"/>
    </xf>
    <xf numFmtId="0" fontId="1" fillId="0" borderId="8" xfId="0" applyFont="1" applyBorder="1" applyAlignment="1">
      <alignment horizontal="left" vertical="center" wrapText="1"/>
    </xf>
    <xf numFmtId="0" fontId="1" fillId="0" borderId="6" xfId="0" applyFont="1" applyBorder="1" applyAlignment="1">
      <alignment horizontal="left" vertical="center" wrapText="1"/>
    </xf>
    <xf numFmtId="0" fontId="1" fillId="0" borderId="5" xfId="0" applyFont="1" applyBorder="1" applyAlignment="1">
      <alignment horizontal="left" vertical="center" wrapText="1"/>
    </xf>
    <xf numFmtId="0" fontId="1" fillId="0" borderId="4" xfId="0" applyFont="1" applyBorder="1" applyAlignment="1">
      <alignment horizontal="left" vertical="center" wrapText="1"/>
    </xf>
    <xf numFmtId="0" fontId="5" fillId="0" borderId="13" xfId="0" applyFont="1" applyBorder="1" applyAlignment="1">
      <alignment horizontal="center" vertical="center" wrapText="1"/>
    </xf>
    <xf numFmtId="0" fontId="8" fillId="0" borderId="0" xfId="0" applyFont="1" applyAlignment="1">
      <alignment horizontal="left" vertical="center" wrapText="1"/>
    </xf>
    <xf numFmtId="0" fontId="14" fillId="0" borderId="0" xfId="0" applyFont="1" applyAlignment="1">
      <alignment horizontal="left" vertical="center" wrapText="1"/>
    </xf>
    <xf numFmtId="0" fontId="13" fillId="0" borderId="0" xfId="0" applyFont="1" applyAlignment="1">
      <alignment horizontal="left" vertical="top" wrapText="1"/>
    </xf>
    <xf numFmtId="0" fontId="8" fillId="0" borderId="0" xfId="0" applyFont="1" applyAlignment="1">
      <alignment horizontal="left" vertical="top" wrapText="1"/>
    </xf>
    <xf numFmtId="0" fontId="5" fillId="0" borderId="14" xfId="0" applyFont="1" applyBorder="1" applyAlignment="1">
      <alignment horizontal="center" vertical="center" wrapText="1"/>
    </xf>
    <xf numFmtId="0" fontId="12" fillId="0" borderId="0" xfId="0" applyFont="1" applyAlignment="1">
      <alignment horizontal="left" vertical="center" wrapText="1"/>
    </xf>
    <xf numFmtId="0" fontId="1" fillId="0" borderId="11" xfId="0" applyFont="1" applyBorder="1" applyAlignment="1">
      <alignment horizontal="center" vertical="center" shrinkToFit="1"/>
    </xf>
    <xf numFmtId="0" fontId="1" fillId="0" borderId="10" xfId="0" applyFont="1" applyBorder="1" applyAlignment="1">
      <alignment horizontal="center" vertical="center" shrinkToFit="1"/>
    </xf>
    <xf numFmtId="0" fontId="1" fillId="0" borderId="9" xfId="0" applyFont="1" applyBorder="1" applyAlignment="1">
      <alignment horizontal="center" vertical="center" shrinkToFit="1"/>
    </xf>
    <xf numFmtId="0" fontId="1" fillId="0" borderId="11" xfId="0" applyFont="1" applyBorder="1" applyAlignment="1" applyProtection="1">
      <alignment horizontal="center" vertical="center"/>
      <protection locked="0"/>
    </xf>
    <xf numFmtId="0" fontId="1" fillId="0" borderId="10" xfId="0" applyFont="1" applyBorder="1" applyAlignment="1" applyProtection="1">
      <alignment horizontal="center" vertical="center"/>
      <protection locked="0"/>
    </xf>
    <xf numFmtId="0" fontId="1" fillId="0" borderId="9" xfId="0" applyFont="1" applyBorder="1" applyAlignment="1" applyProtection="1">
      <alignment horizontal="center" vertical="center"/>
      <protection locked="0"/>
    </xf>
    <xf numFmtId="0" fontId="1" fillId="0" borderId="3" xfId="0" applyFont="1" applyBorder="1" applyAlignment="1">
      <alignment horizontal="center" vertical="center" shrinkToFit="1"/>
    </xf>
    <xf numFmtId="0" fontId="1" fillId="0" borderId="2" xfId="0" applyFont="1" applyBorder="1" applyAlignment="1">
      <alignment horizontal="center" vertical="center" shrinkToFit="1"/>
    </xf>
    <xf numFmtId="0" fontId="1" fillId="0" borderId="1" xfId="0" applyFont="1" applyBorder="1" applyAlignment="1">
      <alignment horizontal="center" vertical="center" shrinkToFit="1"/>
    </xf>
    <xf numFmtId="182" fontId="1" fillId="0" borderId="3" xfId="0" applyNumberFormat="1" applyFont="1" applyBorder="1" applyAlignment="1" applyProtection="1">
      <alignment horizontal="right" vertical="center"/>
      <protection locked="0"/>
    </xf>
    <xf numFmtId="182" fontId="1" fillId="0" borderId="2" xfId="0" applyNumberFormat="1" applyFont="1" applyBorder="1" applyAlignment="1" applyProtection="1">
      <alignment horizontal="right" vertical="center"/>
      <protection locked="0"/>
    </xf>
    <xf numFmtId="181" fontId="1" fillId="0" borderId="2" xfId="0" applyNumberFormat="1" applyFont="1" applyBorder="1" applyAlignment="1" applyProtection="1">
      <alignment horizontal="center" vertical="center"/>
      <protection locked="0"/>
    </xf>
    <xf numFmtId="0" fontId="1" fillId="0" borderId="3" xfId="0" applyFont="1" applyBorder="1" applyAlignment="1">
      <alignment horizontal="center" vertical="center" wrapText="1"/>
    </xf>
    <xf numFmtId="0" fontId="1" fillId="0" borderId="2"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1" xfId="0" applyFont="1" applyBorder="1" applyAlignment="1" applyProtection="1">
      <alignment horizontal="left" vertical="center"/>
      <protection locked="0"/>
    </xf>
    <xf numFmtId="0" fontId="1" fillId="0" borderId="10" xfId="0" applyFont="1" applyBorder="1" applyAlignment="1" applyProtection="1">
      <alignment horizontal="left" vertical="center"/>
      <protection locked="0"/>
    </xf>
    <xf numFmtId="0" fontId="1" fillId="0" borderId="9" xfId="0" applyFont="1" applyBorder="1" applyAlignment="1" applyProtection="1">
      <alignment horizontal="left" vertical="center"/>
      <protection locked="0"/>
    </xf>
    <xf numFmtId="0" fontId="1" fillId="0" borderId="3" xfId="0" applyFont="1" applyBorder="1" applyAlignment="1" applyProtection="1">
      <alignment horizontal="left" vertical="center"/>
      <protection locked="0"/>
    </xf>
    <xf numFmtId="0" fontId="1" fillId="0" borderId="2" xfId="0" applyFont="1" applyBorder="1" applyAlignment="1" applyProtection="1">
      <alignment horizontal="left" vertical="center"/>
      <protection locked="0"/>
    </xf>
    <xf numFmtId="0" fontId="1" fillId="0" borderId="1" xfId="0" applyFont="1" applyBorder="1" applyAlignment="1" applyProtection="1">
      <alignment horizontal="left" vertical="center"/>
      <protection locked="0"/>
    </xf>
    <xf numFmtId="0" fontId="1" fillId="0" borderId="6" xfId="0" applyFont="1" applyBorder="1" applyAlignment="1" applyProtection="1">
      <alignment horizontal="left" vertical="center"/>
      <protection locked="0"/>
    </xf>
    <xf numFmtId="0" fontId="1" fillId="0" borderId="5" xfId="0" applyFont="1" applyBorder="1" applyAlignment="1" applyProtection="1">
      <alignment horizontal="left" vertical="center"/>
      <protection locked="0"/>
    </xf>
    <xf numFmtId="0" fontId="1" fillId="0" borderId="4" xfId="0" applyFont="1" applyBorder="1" applyAlignment="1" applyProtection="1">
      <alignment horizontal="left" vertical="center"/>
      <protection locked="0"/>
    </xf>
    <xf numFmtId="182" fontId="1" fillId="0" borderId="10" xfId="0" applyNumberFormat="1" applyFont="1" applyBorder="1" applyAlignment="1" applyProtection="1">
      <alignment horizontal="right" vertical="center"/>
      <protection locked="0"/>
    </xf>
    <xf numFmtId="181" fontId="1" fillId="0" borderId="10" xfId="0" applyNumberFormat="1" applyFont="1" applyBorder="1" applyAlignment="1" applyProtection="1">
      <alignment horizontal="center" vertical="center"/>
      <protection locked="0"/>
    </xf>
    <xf numFmtId="0" fontId="1" fillId="0" borderId="6" xfId="0" applyFont="1" applyBorder="1" applyAlignment="1">
      <alignment horizontal="center" vertical="center" shrinkToFit="1"/>
    </xf>
    <xf numFmtId="0" fontId="1" fillId="0" borderId="5" xfId="0" applyFont="1" applyBorder="1" applyAlignment="1">
      <alignment horizontal="center" vertical="center" shrinkToFit="1"/>
    </xf>
    <xf numFmtId="182" fontId="1" fillId="0" borderId="5" xfId="0" applyNumberFormat="1" applyFont="1" applyBorder="1" applyAlignment="1" applyProtection="1">
      <alignment horizontal="right" vertical="center"/>
      <protection locked="0"/>
    </xf>
    <xf numFmtId="181" fontId="1" fillId="0" borderId="5" xfId="0" applyNumberFormat="1" applyFont="1" applyBorder="1" applyAlignment="1" applyProtection="1">
      <alignment horizontal="center" vertical="center"/>
      <protection locked="0"/>
    </xf>
    <xf numFmtId="0" fontId="1" fillId="0" borderId="8" xfId="0" applyFont="1" applyBorder="1" applyAlignment="1" applyProtection="1">
      <alignment horizontal="right" vertical="center"/>
      <protection locked="0"/>
    </xf>
    <xf numFmtId="0" fontId="1" fillId="0" borderId="0" xfId="0" applyFont="1" applyAlignment="1" applyProtection="1">
      <alignment horizontal="right" vertical="center"/>
      <protection locked="0"/>
    </xf>
    <xf numFmtId="0" fontId="3" fillId="0" borderId="0" xfId="0" applyFont="1" applyAlignment="1">
      <alignment horizontal="center" vertical="center"/>
    </xf>
    <xf numFmtId="0" fontId="1" fillId="0" borderId="12" xfId="0" applyFont="1" applyBorder="1" applyAlignment="1" applyProtection="1">
      <alignment horizontal="left" vertical="center"/>
      <protection locked="0"/>
    </xf>
    <xf numFmtId="183" fontId="1" fillId="0" borderId="3" xfId="0" applyNumberFormat="1" applyFont="1" applyBorder="1" applyAlignment="1" applyProtection="1">
      <alignment horizontal="center" vertical="center"/>
      <protection locked="0"/>
    </xf>
    <xf numFmtId="183" fontId="1" fillId="0" borderId="2" xfId="0" applyNumberFormat="1" applyFont="1" applyBorder="1" applyAlignment="1" applyProtection="1">
      <alignment horizontal="center" vertical="center"/>
      <protection locked="0"/>
    </xf>
    <xf numFmtId="0" fontId="4" fillId="0" borderId="0" xfId="0" applyFont="1" applyAlignment="1">
      <alignment horizontal="center" vertical="center"/>
    </xf>
    <xf numFmtId="182" fontId="1" fillId="0" borderId="0" xfId="0" applyNumberFormat="1" applyFont="1" applyAlignment="1" applyProtection="1">
      <alignment horizontal="right" vertical="center"/>
      <protection locked="0"/>
    </xf>
    <xf numFmtId="181" fontId="1" fillId="0" borderId="0" xfId="0" applyNumberFormat="1" applyFont="1" applyAlignment="1" applyProtection="1">
      <alignment horizontal="center" vertical="center"/>
      <protection locked="0"/>
    </xf>
    <xf numFmtId="0" fontId="1" fillId="0" borderId="17" xfId="0" applyFont="1" applyBorder="1" applyAlignment="1" applyProtection="1">
      <alignment horizontal="left" vertical="center" shrinkToFit="1"/>
      <protection locked="0"/>
    </xf>
    <xf numFmtId="0" fontId="1" fillId="0" borderId="16" xfId="0" applyFont="1" applyBorder="1" applyAlignment="1" applyProtection="1">
      <alignment horizontal="left" vertical="center" shrinkToFit="1"/>
      <protection locked="0"/>
    </xf>
    <xf numFmtId="0" fontId="1" fillId="0" borderId="15" xfId="0" applyFont="1" applyBorder="1" applyAlignment="1" applyProtection="1">
      <alignment horizontal="left" vertical="center" shrinkToFit="1"/>
      <protection locked="0"/>
    </xf>
    <xf numFmtId="0" fontId="10" fillId="0" borderId="3"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3" xfId="0" applyFont="1" applyBorder="1" applyAlignment="1" applyProtection="1">
      <alignment horizontal="left" vertical="center"/>
      <protection locked="0"/>
    </xf>
    <xf numFmtId="0" fontId="10" fillId="0" borderId="2" xfId="0" applyFont="1" applyBorder="1" applyAlignment="1" applyProtection="1">
      <alignment horizontal="left" vertical="center"/>
      <protection locked="0"/>
    </xf>
    <xf numFmtId="0" fontId="10" fillId="0" borderId="1" xfId="0" applyFont="1" applyBorder="1" applyAlignment="1" applyProtection="1">
      <alignment horizontal="left" vertical="center"/>
      <protection locked="0"/>
    </xf>
    <xf numFmtId="0" fontId="10" fillId="0" borderId="3" xfId="0" applyFont="1" applyBorder="1" applyAlignment="1" applyProtection="1">
      <alignment horizontal="center" vertical="center"/>
      <protection locked="0"/>
    </xf>
    <xf numFmtId="0" fontId="10" fillId="0" borderId="2" xfId="0" applyFont="1" applyBorder="1" applyAlignment="1" applyProtection="1">
      <alignment horizontal="center" vertical="center"/>
      <protection locked="0"/>
    </xf>
    <xf numFmtId="0" fontId="10" fillId="0" borderId="1" xfId="0" applyFont="1" applyBorder="1" applyAlignment="1" applyProtection="1">
      <alignment horizontal="center" vertical="center"/>
      <protection locked="0"/>
    </xf>
    <xf numFmtId="0" fontId="10" fillId="0" borderId="3" xfId="0" applyFont="1" applyBorder="1" applyAlignment="1">
      <alignment horizontal="center" vertical="center"/>
    </xf>
    <xf numFmtId="0" fontId="10" fillId="0" borderId="2" xfId="0" applyFont="1" applyBorder="1" applyAlignment="1">
      <alignment horizontal="center" vertical="center"/>
    </xf>
    <xf numFmtId="0" fontId="10" fillId="0" borderId="1" xfId="0" applyFont="1" applyBorder="1" applyAlignment="1">
      <alignment horizontal="center" vertical="center"/>
    </xf>
    <xf numFmtId="49" fontId="10" fillId="0" borderId="2" xfId="0" applyNumberFormat="1" applyFont="1" applyBorder="1" applyAlignment="1" applyProtection="1">
      <alignment horizontal="center" vertical="center"/>
      <protection locked="0"/>
    </xf>
    <xf numFmtId="49" fontId="10" fillId="0" borderId="1" xfId="0" applyNumberFormat="1" applyFont="1" applyBorder="1" applyAlignment="1" applyProtection="1">
      <alignment horizontal="center" vertical="center"/>
      <protection locked="0"/>
    </xf>
    <xf numFmtId="0" fontId="25" fillId="0" borderId="3" xfId="0" applyFont="1" applyBorder="1" applyAlignment="1">
      <alignment horizontal="center" vertical="center"/>
    </xf>
    <xf numFmtId="0" fontId="25" fillId="0" borderId="2" xfId="0" applyFont="1" applyBorder="1" applyAlignment="1">
      <alignment horizontal="center" vertical="center"/>
    </xf>
    <xf numFmtId="0" fontId="25" fillId="0" borderId="1" xfId="0" applyFont="1" applyBorder="1" applyAlignment="1">
      <alignment horizontal="center" vertical="center"/>
    </xf>
    <xf numFmtId="184" fontId="25" fillId="0" borderId="2" xfId="0" applyNumberFormat="1" applyFont="1" applyBorder="1" applyAlignment="1">
      <alignment horizontal="distributed" vertical="center"/>
    </xf>
    <xf numFmtId="0" fontId="10" fillId="0" borderId="11"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4" xfId="0" applyFont="1" applyBorder="1" applyAlignment="1">
      <alignment horizontal="center" vertical="center" wrapText="1"/>
    </xf>
    <xf numFmtId="0" fontId="25" fillId="0" borderId="10" xfId="0" applyFont="1" applyBorder="1" applyAlignment="1" applyProtection="1">
      <alignment horizontal="left" vertical="center"/>
      <protection locked="0"/>
    </xf>
    <xf numFmtId="0" fontId="10" fillId="0" borderId="10" xfId="0" applyFont="1" applyBorder="1" applyAlignment="1" applyProtection="1">
      <alignment horizontal="center" vertical="center"/>
      <protection locked="0"/>
    </xf>
    <xf numFmtId="0" fontId="10" fillId="0" borderId="9" xfId="0" applyFont="1" applyBorder="1" applyAlignment="1" applyProtection="1">
      <alignment horizontal="center" vertical="center"/>
      <protection locked="0"/>
    </xf>
    <xf numFmtId="0" fontId="10" fillId="0" borderId="6" xfId="0" applyFont="1" applyBorder="1" applyAlignment="1" applyProtection="1">
      <alignment horizontal="left" vertical="center"/>
      <protection locked="0"/>
    </xf>
    <xf numFmtId="0" fontId="10" fillId="0" borderId="5" xfId="0" applyFont="1" applyBorder="1" applyAlignment="1" applyProtection="1">
      <alignment horizontal="left" vertical="center"/>
      <protection locked="0"/>
    </xf>
    <xf numFmtId="0" fontId="10" fillId="0" borderId="4" xfId="0" applyFont="1" applyBorder="1" applyAlignment="1" applyProtection="1">
      <alignment horizontal="left" vertical="center"/>
      <protection locked="0"/>
    </xf>
    <xf numFmtId="0" fontId="20" fillId="0" borderId="0" xfId="0" applyFont="1" applyAlignment="1" applyProtection="1">
      <alignment horizontal="center" vertical="center"/>
      <protection locked="0"/>
    </xf>
    <xf numFmtId="0" fontId="25" fillId="0" borderId="0" xfId="0" applyFont="1" applyAlignment="1">
      <alignment horizontal="left" vertical="center" wrapText="1"/>
    </xf>
    <xf numFmtId="0" fontId="25" fillId="0" borderId="0" xfId="0" applyFont="1" applyAlignment="1">
      <alignment horizontal="center" vertical="center"/>
    </xf>
    <xf numFmtId="0" fontId="25" fillId="0" borderId="0" xfId="0" applyFont="1" applyAlignment="1">
      <alignment horizontal="left" vertical="center"/>
    </xf>
    <xf numFmtId="186" fontId="32" fillId="5" borderId="2" xfId="0" applyNumberFormat="1" applyFont="1" applyFill="1" applyBorder="1" applyAlignment="1">
      <alignment horizontal="center" vertical="center"/>
    </xf>
    <xf numFmtId="186" fontId="32" fillId="5" borderId="3" xfId="0" applyNumberFormat="1" applyFont="1" applyFill="1" applyBorder="1" applyAlignment="1">
      <alignment horizontal="center" vertical="center"/>
    </xf>
    <xf numFmtId="186" fontId="32" fillId="5" borderId="1" xfId="0" applyNumberFormat="1" applyFont="1" applyFill="1" applyBorder="1" applyAlignment="1">
      <alignment horizontal="center" vertical="center"/>
    </xf>
    <xf numFmtId="185" fontId="31" fillId="0" borderId="3" xfId="0" applyNumberFormat="1" applyFont="1" applyBorder="1" applyAlignment="1">
      <alignment horizontal="center" vertical="center"/>
    </xf>
    <xf numFmtId="185" fontId="31" fillId="0" borderId="2" xfId="0" applyNumberFormat="1" applyFont="1" applyBorder="1" applyAlignment="1">
      <alignment horizontal="center" vertical="center"/>
    </xf>
    <xf numFmtId="185" fontId="31" fillId="0" borderId="1" xfId="0" applyNumberFormat="1" applyFont="1" applyBorder="1" applyAlignment="1">
      <alignment horizontal="center" vertical="center"/>
    </xf>
    <xf numFmtId="186" fontId="31" fillId="4" borderId="0" xfId="0" applyNumberFormat="1" applyFont="1" applyFill="1" applyAlignment="1">
      <alignment horizontal="center" vertical="top" wrapText="1"/>
    </xf>
    <xf numFmtId="0" fontId="35" fillId="0" borderId="11" xfId="0" applyFont="1" applyBorder="1" applyAlignment="1">
      <alignment horizontal="left" vertical="top" wrapText="1"/>
    </xf>
    <xf numFmtId="0" fontId="36" fillId="0" borderId="10" xfId="0" applyFont="1" applyBorder="1" applyAlignment="1">
      <alignment horizontal="left" vertical="top" wrapText="1"/>
    </xf>
    <xf numFmtId="0" fontId="36" fillId="0" borderId="9" xfId="0" applyFont="1" applyBorder="1" applyAlignment="1">
      <alignment horizontal="left" vertical="top" wrapText="1"/>
    </xf>
    <xf numFmtId="0" fontId="36" fillId="0" borderId="6" xfId="0" applyFont="1" applyBorder="1" applyAlignment="1">
      <alignment horizontal="left" vertical="top" wrapText="1"/>
    </xf>
    <xf numFmtId="0" fontId="36" fillId="0" borderId="5" xfId="0" applyFont="1" applyBorder="1" applyAlignment="1">
      <alignment horizontal="left" vertical="top" wrapText="1"/>
    </xf>
    <xf numFmtId="0" fontId="36" fillId="0" borderId="4" xfId="0" applyFont="1" applyBorder="1" applyAlignment="1">
      <alignment horizontal="left" vertical="top" wrapText="1"/>
    </xf>
  </cellXfs>
  <cellStyles count="2">
    <cellStyle name="桁区切り" xfId="1" builtinId="6"/>
    <cellStyle name="標準" xfId="0" builtinId="0"/>
  </cellStyles>
  <dxfs count="66">
    <dxf>
      <fill>
        <patternFill>
          <bgColor theme="0" tint="-0.24994659260841701"/>
        </patternFill>
      </fill>
    </dxf>
    <dxf>
      <fill>
        <patternFill>
          <bgColor theme="0" tint="-0.24994659260841701"/>
        </patternFill>
      </fill>
    </dxf>
    <dxf>
      <fill>
        <patternFill>
          <bgColor theme="0" tint="-0.24994659260841701"/>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59996337778862885"/>
        </patternFill>
      </fill>
      <border>
        <left style="thin">
          <color auto="1"/>
        </left>
        <right style="thin">
          <color auto="1"/>
        </right>
        <top style="thin">
          <color auto="1"/>
        </top>
        <bottom style="thin">
          <color auto="1"/>
        </bottom>
        <vertical/>
        <horizontal/>
      </border>
    </dxf>
    <dxf>
      <fill>
        <patternFill>
          <bgColor theme="8" tint="0.59996337778862885"/>
        </patternFill>
      </fill>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H217"/>
  <sheetViews>
    <sheetView showGridLines="0" tabSelected="1" view="pageBreakPreview" zoomScaleNormal="100" zoomScaleSheetLayoutView="100" workbookViewId="0">
      <selection activeCell="C8" sqref="C8:F8"/>
    </sheetView>
  </sheetViews>
  <sheetFormatPr defaultColWidth="2.8984375" defaultRowHeight="13.2" x14ac:dyDescent="0.45"/>
  <cols>
    <col min="1" max="1" width="3.8984375" style="1" customWidth="1"/>
    <col min="2" max="2" width="3.3984375" style="1" customWidth="1"/>
    <col min="3" max="3" width="3.09765625" style="1" bestFit="1" customWidth="1"/>
    <col min="4" max="11" width="2.8984375" style="1"/>
    <col min="12" max="12" width="3.09765625" style="1" bestFit="1" customWidth="1"/>
    <col min="13" max="16" width="2.8984375" style="1"/>
    <col min="17" max="17" width="3.09765625" style="1" bestFit="1" customWidth="1"/>
    <col min="18" max="21" width="2.8984375" style="1"/>
    <col min="22" max="22" width="3.09765625" style="1" bestFit="1" customWidth="1"/>
    <col min="23" max="26" width="2.8984375" style="1"/>
    <col min="27" max="27" width="3.3984375" style="1" customWidth="1"/>
    <col min="28" max="28" width="2.09765625" style="2" customWidth="1"/>
    <col min="29" max="31" width="2.8984375" style="2"/>
    <col min="32" max="35" width="3.09765625" style="2" bestFit="1" customWidth="1"/>
    <col min="36" max="39" width="2.8984375" style="2"/>
    <col min="40" max="41" width="3.09765625" style="2" bestFit="1" customWidth="1"/>
    <col min="42" max="55" width="2.8984375" style="2"/>
    <col min="56" max="58" width="2.8984375" style="1"/>
    <col min="59" max="59" width="6.59765625" style="1" customWidth="1"/>
    <col min="60" max="16384" width="2.8984375" style="1"/>
  </cols>
  <sheetData>
    <row r="1" spans="1:60" ht="13.5" customHeight="1" x14ac:dyDescent="0.45">
      <c r="A1" s="1" t="s">
        <v>158</v>
      </c>
      <c r="K1" s="49"/>
      <c r="L1" s="49"/>
      <c r="M1" s="49"/>
      <c r="N1" s="49"/>
      <c r="O1" s="49"/>
      <c r="P1" s="49"/>
      <c r="Q1" s="49"/>
      <c r="R1" s="49"/>
      <c r="Z1" s="50"/>
      <c r="AA1" s="279" t="s">
        <v>390</v>
      </c>
      <c r="AC1" s="3" t="s">
        <v>157</v>
      </c>
      <c r="BG1" s="1" t="s">
        <v>156</v>
      </c>
      <c r="BH1" s="1" t="s">
        <v>144</v>
      </c>
    </row>
    <row r="2" spans="1:60" ht="11.25" customHeight="1" x14ac:dyDescent="0.45">
      <c r="K2" s="49"/>
      <c r="L2" s="49"/>
      <c r="M2" s="49"/>
      <c r="N2" s="49"/>
      <c r="O2" s="49"/>
      <c r="P2" s="49"/>
      <c r="Q2" s="49"/>
      <c r="R2" s="49"/>
      <c r="AC2" s="3" t="s">
        <v>155</v>
      </c>
      <c r="BG2" s="1" t="s">
        <v>154</v>
      </c>
      <c r="BH2" s="1" t="s">
        <v>123</v>
      </c>
    </row>
    <row r="3" spans="1:60" ht="16.2" x14ac:dyDescent="0.45">
      <c r="A3" s="397" t="s">
        <v>153</v>
      </c>
      <c r="B3" s="397"/>
      <c r="C3" s="397"/>
      <c r="D3" s="397"/>
      <c r="E3" s="397"/>
      <c r="F3" s="397"/>
      <c r="G3" s="397"/>
      <c r="H3" s="397"/>
      <c r="I3" s="397"/>
      <c r="J3" s="397"/>
      <c r="K3" s="397"/>
      <c r="L3" s="397"/>
      <c r="M3" s="397"/>
      <c r="N3" s="397"/>
      <c r="O3" s="397"/>
      <c r="P3" s="397"/>
      <c r="Q3" s="397"/>
      <c r="R3" s="397"/>
      <c r="S3" s="397"/>
      <c r="T3" s="397"/>
      <c r="U3" s="397"/>
      <c r="V3" s="397"/>
      <c r="W3" s="397"/>
      <c r="X3" s="397"/>
      <c r="Y3" s="397"/>
      <c r="Z3" s="397"/>
      <c r="AA3" s="397"/>
      <c r="AC3" s="3" t="s">
        <v>152</v>
      </c>
      <c r="BG3" s="1" t="s">
        <v>151</v>
      </c>
      <c r="BH3" s="1" t="s">
        <v>136</v>
      </c>
    </row>
    <row r="4" spans="1:60" ht="6" customHeight="1" x14ac:dyDescent="0.45">
      <c r="AC4" s="3"/>
      <c r="BG4" s="1" t="s">
        <v>150</v>
      </c>
      <c r="BH4" s="1" t="s">
        <v>123</v>
      </c>
    </row>
    <row r="5" spans="1:60" x14ac:dyDescent="0.45">
      <c r="A5" s="289" t="s">
        <v>149</v>
      </c>
      <c r="B5" s="289"/>
      <c r="C5" s="289"/>
      <c r="D5" s="289"/>
      <c r="E5" s="289"/>
      <c r="F5" s="289"/>
      <c r="G5" s="289"/>
      <c r="H5" s="289"/>
      <c r="I5" s="289"/>
      <c r="J5" s="289"/>
      <c r="K5" s="289"/>
      <c r="L5" s="289"/>
      <c r="M5" s="289"/>
      <c r="N5" s="289"/>
      <c r="O5" s="289"/>
      <c r="P5" s="289"/>
      <c r="Q5" s="289"/>
      <c r="R5" s="289"/>
      <c r="S5" s="289"/>
      <c r="T5" s="289"/>
      <c r="U5" s="289"/>
      <c r="V5" s="289"/>
      <c r="W5" s="289"/>
      <c r="X5" s="289"/>
      <c r="Y5" s="289"/>
      <c r="Z5" s="289"/>
      <c r="AA5" s="289"/>
      <c r="BG5" s="1" t="s">
        <v>148</v>
      </c>
      <c r="BH5" s="1" t="s">
        <v>144</v>
      </c>
    </row>
    <row r="6" spans="1:60" x14ac:dyDescent="0.45">
      <c r="A6" s="289"/>
      <c r="B6" s="289"/>
      <c r="C6" s="289"/>
      <c r="D6" s="289"/>
      <c r="E6" s="289"/>
      <c r="F6" s="289"/>
      <c r="G6" s="289"/>
      <c r="H6" s="289"/>
      <c r="I6" s="289"/>
      <c r="J6" s="289"/>
      <c r="K6" s="289"/>
      <c r="L6" s="289"/>
      <c r="M6" s="289"/>
      <c r="N6" s="289"/>
      <c r="O6" s="289"/>
      <c r="P6" s="289"/>
      <c r="Q6" s="289"/>
      <c r="R6" s="289"/>
      <c r="S6" s="289"/>
      <c r="T6" s="289"/>
      <c r="U6" s="289"/>
      <c r="V6" s="289"/>
      <c r="W6" s="289"/>
      <c r="X6" s="289"/>
      <c r="Y6" s="289"/>
      <c r="Z6" s="289"/>
      <c r="AA6" s="289"/>
      <c r="BG6" s="1" t="s">
        <v>147</v>
      </c>
      <c r="BH6" s="1" t="s">
        <v>144</v>
      </c>
    </row>
    <row r="7" spans="1:60" ht="7.5" customHeight="1" x14ac:dyDescent="0.45">
      <c r="BG7" s="1" t="s">
        <v>146</v>
      </c>
      <c r="BH7" s="1" t="s">
        <v>144</v>
      </c>
    </row>
    <row r="8" spans="1:60" x14ac:dyDescent="0.45">
      <c r="C8" s="398"/>
      <c r="D8" s="398"/>
      <c r="E8" s="398"/>
      <c r="F8" s="398"/>
      <c r="G8" s="1" t="s">
        <v>99</v>
      </c>
      <c r="H8" s="399"/>
      <c r="I8" s="399"/>
      <c r="J8" s="1" t="s">
        <v>98</v>
      </c>
      <c r="K8" s="399"/>
      <c r="L8" s="399"/>
      <c r="M8" s="1" t="s">
        <v>97</v>
      </c>
      <c r="AB8" s="3" t="str">
        <f>IF(OR(C8="",H8="",K8=""),"←リストから選択してください（和暦年月日）","")</f>
        <v>←リストから選択してください（和暦年月日）</v>
      </c>
      <c r="BG8" s="1" t="s">
        <v>145</v>
      </c>
      <c r="BH8" s="1" t="s">
        <v>144</v>
      </c>
    </row>
    <row r="9" spans="1:60" ht="5.25" customHeight="1" x14ac:dyDescent="0.45">
      <c r="BG9" s="1" t="s">
        <v>143</v>
      </c>
      <c r="BH9" s="1" t="s">
        <v>136</v>
      </c>
    </row>
    <row r="10" spans="1:60" x14ac:dyDescent="0.45">
      <c r="K10" s="8" t="s">
        <v>142</v>
      </c>
      <c r="L10" s="48" t="s">
        <v>50</v>
      </c>
      <c r="M10" s="42"/>
      <c r="N10" s="48" t="s">
        <v>141</v>
      </c>
      <c r="O10" s="377"/>
      <c r="P10" s="377"/>
      <c r="Q10" s="377"/>
      <c r="R10" s="377"/>
      <c r="S10" s="377"/>
      <c r="T10" s="377"/>
      <c r="U10" s="377"/>
      <c r="V10" s="377"/>
      <c r="W10" s="377"/>
      <c r="X10" s="377"/>
      <c r="Y10" s="377"/>
      <c r="Z10" s="378"/>
      <c r="AB10" s="3" t="str">
        <f>IF(O10="","←直接郵便番号を記入してください","")</f>
        <v>←直接郵便番号を記入してください</v>
      </c>
      <c r="BG10" s="1" t="s">
        <v>140</v>
      </c>
      <c r="BH10" s="1" t="s">
        <v>136</v>
      </c>
    </row>
    <row r="11" spans="1:60" ht="26.25" customHeight="1" x14ac:dyDescent="0.45">
      <c r="L11" s="31"/>
      <c r="M11" s="40"/>
      <c r="N11" s="400"/>
      <c r="O11" s="401"/>
      <c r="P11" s="401"/>
      <c r="Q11" s="401"/>
      <c r="R11" s="401"/>
      <c r="S11" s="401"/>
      <c r="T11" s="401"/>
      <c r="U11" s="401"/>
      <c r="V11" s="401"/>
      <c r="W11" s="401"/>
      <c r="X11" s="401"/>
      <c r="Y11" s="401"/>
      <c r="Z11" s="402"/>
      <c r="AB11" s="3" t="str">
        <f>IF(N11="","←直接住所を記入してください","")</f>
        <v>←直接住所を記入してください</v>
      </c>
      <c r="BG11" s="1" t="s">
        <v>139</v>
      </c>
      <c r="BH11" s="1" t="s">
        <v>136</v>
      </c>
    </row>
    <row r="12" spans="1:60" x14ac:dyDescent="0.45">
      <c r="L12" s="47" t="s">
        <v>138</v>
      </c>
      <c r="M12" s="38"/>
      <c r="N12" s="379"/>
      <c r="O12" s="380"/>
      <c r="P12" s="380"/>
      <c r="Q12" s="380"/>
      <c r="R12" s="380"/>
      <c r="S12" s="380"/>
      <c r="T12" s="380"/>
      <c r="U12" s="380"/>
      <c r="V12" s="380"/>
      <c r="W12" s="380"/>
      <c r="X12" s="380"/>
      <c r="Y12" s="380"/>
      <c r="Z12" s="381"/>
      <c r="AB12" s="3" t="str">
        <f>IF(N12="","←直接建築主の氏名を記入してください","")</f>
        <v>←直接建築主の氏名を記入してください</v>
      </c>
      <c r="BG12" s="1" t="s">
        <v>137</v>
      </c>
      <c r="BH12" s="1" t="s">
        <v>136</v>
      </c>
    </row>
    <row r="13" spans="1:60" x14ac:dyDescent="0.45">
      <c r="L13" s="47" t="s">
        <v>135</v>
      </c>
      <c r="M13" s="38"/>
      <c r="N13" s="379"/>
      <c r="O13" s="380"/>
      <c r="P13" s="380"/>
      <c r="Q13" s="380"/>
      <c r="R13" s="380"/>
      <c r="S13" s="380"/>
      <c r="T13" s="380"/>
      <c r="U13" s="380"/>
      <c r="V13" s="380"/>
      <c r="W13" s="380"/>
      <c r="X13" s="380"/>
      <c r="Y13" s="380"/>
      <c r="Z13" s="381"/>
      <c r="AB13" s="3" t="str">
        <f>IF(N13="","←直接電話番号を記入してください","")</f>
        <v>←直接電話番号を記入してください</v>
      </c>
      <c r="BG13" s="1" t="s">
        <v>134</v>
      </c>
      <c r="BH13" s="1" t="s">
        <v>123</v>
      </c>
    </row>
    <row r="14" spans="1:60" x14ac:dyDescent="0.45">
      <c r="A14" s="1" t="s">
        <v>133</v>
      </c>
      <c r="BG14" s="1" t="s">
        <v>132</v>
      </c>
      <c r="BH14" s="1" t="s">
        <v>123</v>
      </c>
    </row>
    <row r="15" spans="1:60" x14ac:dyDescent="0.45">
      <c r="A15" s="1" t="s">
        <v>131</v>
      </c>
      <c r="AA15" s="46"/>
      <c r="BG15" s="1" t="s">
        <v>130</v>
      </c>
      <c r="BH15" s="1" t="s">
        <v>123</v>
      </c>
    </row>
    <row r="16" spans="1:60" ht="27" customHeight="1" x14ac:dyDescent="0.45">
      <c r="A16" s="289" t="s">
        <v>129</v>
      </c>
      <c r="B16" s="289"/>
      <c r="C16" s="289"/>
      <c r="D16" s="289"/>
      <c r="E16" s="289"/>
      <c r="F16" s="289"/>
      <c r="G16" s="289"/>
      <c r="H16" s="289"/>
      <c r="I16" s="289"/>
      <c r="J16" s="289"/>
      <c r="K16" s="289"/>
      <c r="L16" s="289"/>
      <c r="M16" s="289"/>
      <c r="N16" s="289"/>
      <c r="O16" s="289"/>
      <c r="P16" s="289"/>
      <c r="Q16" s="289"/>
      <c r="R16" s="289"/>
      <c r="S16" s="289"/>
      <c r="T16" s="289"/>
      <c r="U16" s="289"/>
      <c r="V16" s="289"/>
      <c r="W16" s="289"/>
      <c r="X16" s="289"/>
      <c r="Y16" s="289"/>
      <c r="Z16" s="289"/>
      <c r="AA16" s="289"/>
      <c r="BG16" s="1" t="s">
        <v>128</v>
      </c>
      <c r="BH16" s="1" t="s">
        <v>123</v>
      </c>
    </row>
    <row r="17" spans="1:60" ht="7.5" customHeight="1" x14ac:dyDescent="0.45">
      <c r="AA17" s="46"/>
      <c r="BG17" s="1" t="s">
        <v>127</v>
      </c>
      <c r="BH17" s="1" t="s">
        <v>123</v>
      </c>
    </row>
    <row r="18" spans="1:60" x14ac:dyDescent="0.45">
      <c r="A18" s="1" t="s">
        <v>126</v>
      </c>
      <c r="BG18" s="1" t="s">
        <v>125</v>
      </c>
      <c r="BH18" s="1" t="s">
        <v>123</v>
      </c>
    </row>
    <row r="19" spans="1:60" ht="5.4" customHeight="1" x14ac:dyDescent="0.45">
      <c r="AA19" s="46"/>
      <c r="BG19" s="1" t="s">
        <v>124</v>
      </c>
      <c r="BH19" s="1" t="s">
        <v>123</v>
      </c>
    </row>
    <row r="20" spans="1:60" ht="13.5" customHeight="1" x14ac:dyDescent="0.45">
      <c r="B20" s="11"/>
      <c r="C20" s="289" t="s">
        <v>122</v>
      </c>
      <c r="D20" s="289"/>
      <c r="E20" s="289"/>
      <c r="F20" s="289"/>
      <c r="G20" s="289"/>
      <c r="H20" s="289"/>
      <c r="I20" s="289"/>
      <c r="J20" s="289"/>
      <c r="K20" s="289"/>
      <c r="L20" s="289"/>
      <c r="M20" s="289"/>
      <c r="N20" s="289"/>
      <c r="O20" s="289"/>
      <c r="P20" s="289"/>
      <c r="Q20" s="289"/>
      <c r="R20" s="289"/>
      <c r="S20" s="289"/>
      <c r="T20" s="289"/>
      <c r="U20" s="289"/>
      <c r="V20" s="289"/>
      <c r="W20" s="289"/>
      <c r="X20" s="289"/>
      <c r="Y20" s="289"/>
      <c r="Z20" s="289"/>
      <c r="AA20" s="289"/>
    </row>
    <row r="21" spans="1:60" x14ac:dyDescent="0.45">
      <c r="B21" s="15"/>
      <c r="C21" s="289"/>
      <c r="D21" s="289"/>
      <c r="E21" s="289"/>
      <c r="F21" s="289"/>
      <c r="G21" s="289"/>
      <c r="H21" s="289"/>
      <c r="I21" s="289"/>
      <c r="J21" s="289"/>
      <c r="K21" s="289"/>
      <c r="L21" s="289"/>
      <c r="M21" s="289"/>
      <c r="N21" s="289"/>
      <c r="O21" s="289"/>
      <c r="P21" s="289"/>
      <c r="Q21" s="289"/>
      <c r="R21" s="289"/>
      <c r="S21" s="289"/>
      <c r="T21" s="289"/>
      <c r="U21" s="289"/>
      <c r="V21" s="289"/>
      <c r="W21" s="289"/>
      <c r="X21" s="289"/>
      <c r="Y21" s="289"/>
      <c r="Z21" s="289"/>
      <c r="AA21" s="289"/>
    </row>
    <row r="22" spans="1:60" ht="15.75" customHeight="1" x14ac:dyDescent="0.45">
      <c r="B22" s="15"/>
      <c r="C22" s="355" t="s">
        <v>121</v>
      </c>
      <c r="D22" s="355"/>
      <c r="E22" s="355"/>
      <c r="F22" s="355"/>
      <c r="G22" s="355"/>
      <c r="H22" s="355"/>
      <c r="I22" s="355"/>
      <c r="J22" s="355"/>
      <c r="K22" s="355"/>
      <c r="L22" s="355"/>
      <c r="M22" s="355"/>
      <c r="N22" s="355"/>
      <c r="O22" s="355"/>
      <c r="P22" s="355"/>
      <c r="Q22" s="355"/>
      <c r="R22" s="355"/>
      <c r="S22" s="355"/>
      <c r="T22" s="355"/>
      <c r="U22" s="355"/>
      <c r="V22" s="355"/>
      <c r="W22" s="355"/>
      <c r="X22" s="355"/>
      <c r="Y22" s="355"/>
      <c r="Z22" s="355"/>
      <c r="AA22" s="355"/>
    </row>
    <row r="23" spans="1:60" ht="5.4" customHeight="1" x14ac:dyDescent="0.45">
      <c r="AA23" s="46"/>
    </row>
    <row r="24" spans="1:60" ht="13.5" customHeight="1" x14ac:dyDescent="0.45">
      <c r="B24" s="11"/>
      <c r="C24" s="289" t="s">
        <v>120</v>
      </c>
      <c r="D24" s="289"/>
      <c r="E24" s="289"/>
      <c r="F24" s="289"/>
      <c r="G24" s="289"/>
      <c r="H24" s="289"/>
      <c r="I24" s="289"/>
      <c r="J24" s="289"/>
      <c r="K24" s="289"/>
      <c r="L24" s="289"/>
      <c r="M24" s="289"/>
      <c r="N24" s="289"/>
      <c r="O24" s="289"/>
      <c r="P24" s="289"/>
      <c r="Q24" s="289"/>
      <c r="R24" s="289"/>
      <c r="S24" s="289"/>
      <c r="T24" s="289"/>
      <c r="U24" s="289"/>
      <c r="V24" s="289"/>
      <c r="W24" s="289"/>
      <c r="X24" s="289"/>
      <c r="Y24" s="289"/>
      <c r="Z24" s="289"/>
      <c r="AA24" s="289"/>
    </row>
    <row r="25" spans="1:60" x14ac:dyDescent="0.45">
      <c r="C25" s="289"/>
      <c r="D25" s="289"/>
      <c r="E25" s="289"/>
      <c r="F25" s="289"/>
      <c r="G25" s="289"/>
      <c r="H25" s="289"/>
      <c r="I25" s="289"/>
      <c r="J25" s="289"/>
      <c r="K25" s="289"/>
      <c r="L25" s="289"/>
      <c r="M25" s="289"/>
      <c r="N25" s="289"/>
      <c r="O25" s="289"/>
      <c r="P25" s="289"/>
      <c r="Q25" s="289"/>
      <c r="R25" s="289"/>
      <c r="S25" s="289"/>
      <c r="T25" s="289"/>
      <c r="U25" s="289"/>
      <c r="V25" s="289"/>
      <c r="W25" s="289"/>
      <c r="X25" s="289"/>
      <c r="Y25" s="289"/>
      <c r="Z25" s="289"/>
      <c r="AA25" s="289"/>
    </row>
    <row r="26" spans="1:60" ht="4.5" customHeight="1" x14ac:dyDescent="0.45">
      <c r="C26" s="45"/>
      <c r="D26" s="6"/>
    </row>
    <row r="27" spans="1:60" ht="4.5" customHeight="1" x14ac:dyDescent="0.45">
      <c r="C27" s="6"/>
    </row>
    <row r="28" spans="1:60" ht="4.5" customHeight="1" x14ac:dyDescent="0.45">
      <c r="C28" s="6"/>
    </row>
    <row r="29" spans="1:60" x14ac:dyDescent="0.45">
      <c r="D29" s="320" t="s">
        <v>119</v>
      </c>
      <c r="E29" s="321"/>
      <c r="F29" s="321"/>
      <c r="G29" s="321"/>
      <c r="H29" s="322"/>
      <c r="I29" s="290" t="s">
        <v>118</v>
      </c>
      <c r="J29" s="291"/>
      <c r="K29" s="291"/>
      <c r="L29" s="292"/>
      <c r="M29" s="293"/>
      <c r="N29" s="294"/>
      <c r="O29" s="294"/>
      <c r="P29" s="294"/>
      <c r="Q29" s="294"/>
      <c r="R29" s="294"/>
      <c r="S29" s="294"/>
      <c r="T29" s="294"/>
      <c r="U29" s="294"/>
      <c r="V29" s="294"/>
      <c r="W29" s="294"/>
      <c r="X29" s="295"/>
      <c r="AB29" s="3" t="str">
        <f>IF(M29="","←リストから選択してください（市町村名）","")</f>
        <v>←リストから選択してください（市町村名）</v>
      </c>
      <c r="BG29" s="1" t="str">
        <f>IF(M29="","",VLOOKUP(M29,BG1:BH19,2,FALSE))</f>
        <v/>
      </c>
    </row>
    <row r="30" spans="1:60" x14ac:dyDescent="0.45">
      <c r="D30" s="326"/>
      <c r="E30" s="327"/>
      <c r="F30" s="327"/>
      <c r="G30" s="327"/>
      <c r="H30" s="328"/>
      <c r="I30" s="379"/>
      <c r="J30" s="380"/>
      <c r="K30" s="380"/>
      <c r="L30" s="380"/>
      <c r="M30" s="380"/>
      <c r="N30" s="380"/>
      <c r="O30" s="380"/>
      <c r="P30" s="380"/>
      <c r="Q30" s="380"/>
      <c r="R30" s="380"/>
      <c r="S30" s="380"/>
      <c r="T30" s="380"/>
      <c r="U30" s="380"/>
      <c r="V30" s="380"/>
      <c r="W30" s="380"/>
      <c r="X30" s="381"/>
      <c r="AB30" s="3" t="str">
        <f>IF(I30="","←市町村名より後の所在地を直接記入してください","")</f>
        <v>←市町村名より後の所在地を直接記入してください</v>
      </c>
    </row>
    <row r="31" spans="1:60" x14ac:dyDescent="0.45">
      <c r="D31" s="320" t="s">
        <v>117</v>
      </c>
      <c r="E31" s="321"/>
      <c r="F31" s="321"/>
      <c r="G31" s="321"/>
      <c r="H31" s="322"/>
      <c r="I31" s="293"/>
      <c r="J31" s="294"/>
      <c r="K31" s="294"/>
      <c r="L31" s="294"/>
      <c r="M31" s="294"/>
      <c r="N31" s="295"/>
      <c r="O31" s="290" t="s">
        <v>116</v>
      </c>
      <c r="P31" s="291"/>
      <c r="Q31" s="291"/>
      <c r="R31" s="292"/>
      <c r="S31" s="395"/>
      <c r="T31" s="396"/>
      <c r="U31" s="396"/>
      <c r="V31" s="396"/>
      <c r="W31" s="291" t="s">
        <v>20</v>
      </c>
      <c r="X31" s="292"/>
      <c r="AB31" s="3" t="str">
        <f>IF(I31="","←リストから選択してください（増築、改築、修繕、模様替）","")</f>
        <v>←リストから選択してください（増築、改築、修繕、模様替）</v>
      </c>
    </row>
    <row r="32" spans="1:60" x14ac:dyDescent="0.45">
      <c r="D32" s="320" t="s">
        <v>115</v>
      </c>
      <c r="E32" s="321"/>
      <c r="F32" s="321"/>
      <c r="G32" s="321"/>
      <c r="H32" s="322"/>
      <c r="I32" s="391"/>
      <c r="J32" s="392"/>
      <c r="K32" s="392"/>
      <c r="L32" s="322" t="s">
        <v>114</v>
      </c>
      <c r="M32" s="331"/>
      <c r="N32" s="331"/>
      <c r="O32" s="331"/>
      <c r="P32" s="331"/>
      <c r="Q32" s="331"/>
      <c r="R32" s="393"/>
      <c r="S32" s="393"/>
      <c r="T32" s="393"/>
      <c r="U32" s="393"/>
      <c r="V32" s="324"/>
      <c r="W32" s="324"/>
      <c r="X32" s="4"/>
      <c r="AB32" s="44" t="str">
        <f>IF(I32="","←延床面積を入力してください。",IF(AND(I31="併用住宅",V32=""),"←面積を入力してください。",""))</f>
        <v>←延床面積を入力してください。</v>
      </c>
    </row>
    <row r="33" spans="1:28" s="2" customFormat="1" x14ac:dyDescent="0.45">
      <c r="A33" s="1"/>
      <c r="B33" s="1"/>
      <c r="C33" s="1"/>
      <c r="D33" s="326"/>
      <c r="E33" s="327"/>
      <c r="F33" s="327"/>
      <c r="G33" s="327"/>
      <c r="H33" s="328"/>
      <c r="I33" s="391"/>
      <c r="J33" s="392"/>
      <c r="K33" s="392"/>
      <c r="L33" s="328"/>
      <c r="M33" s="331"/>
      <c r="N33" s="331"/>
      <c r="O33" s="331"/>
      <c r="P33" s="331"/>
      <c r="Q33" s="331"/>
      <c r="R33" s="393"/>
      <c r="S33" s="393"/>
      <c r="T33" s="393"/>
      <c r="U33" s="393"/>
      <c r="V33" s="324"/>
      <c r="W33" s="324"/>
      <c r="X33" s="4"/>
      <c r="Y33" s="1"/>
      <c r="Z33" s="1"/>
      <c r="AA33" s="1"/>
      <c r="AB33" s="44" t="str">
        <f>IF(AND(I31="併用住宅",V33=""),"←面積を入力してください。","")</f>
        <v/>
      </c>
    </row>
    <row r="34" spans="1:28" s="2" customFormat="1" x14ac:dyDescent="0.45">
      <c r="A34" s="1"/>
      <c r="B34" s="1"/>
      <c r="C34" s="1"/>
      <c r="D34" s="318" t="s">
        <v>113</v>
      </c>
      <c r="E34" s="318"/>
      <c r="F34" s="318"/>
      <c r="G34" s="318"/>
      <c r="H34" s="318"/>
      <c r="I34" s="394"/>
      <c r="J34" s="394"/>
      <c r="K34" s="394"/>
      <c r="L34" s="394"/>
      <c r="M34" s="394"/>
      <c r="N34" s="394"/>
      <c r="O34" s="394"/>
      <c r="P34" s="394"/>
      <c r="Q34" s="394"/>
      <c r="R34" s="394"/>
      <c r="S34" s="394"/>
      <c r="T34" s="394"/>
      <c r="U34" s="394"/>
      <c r="V34" s="394"/>
      <c r="W34" s="394"/>
      <c r="X34" s="394"/>
      <c r="Y34" s="1"/>
      <c r="Z34" s="1"/>
      <c r="AA34" s="1"/>
      <c r="AB34" s="3" t="str">
        <f>IF(I34="","←リストから選択してください（在来軸組工法・その他）","")</f>
        <v>←リストから選択してください（在来軸組工法・その他）</v>
      </c>
    </row>
    <row r="35" spans="1:28" s="2" customFormat="1" x14ac:dyDescent="0.45">
      <c r="A35" s="1"/>
      <c r="B35" s="1"/>
      <c r="C35" s="1"/>
      <c r="D35" s="320" t="s">
        <v>112</v>
      </c>
      <c r="E35" s="321"/>
      <c r="F35" s="321"/>
      <c r="G35" s="321"/>
      <c r="H35" s="322"/>
      <c r="I35" s="361" t="s">
        <v>111</v>
      </c>
      <c r="J35" s="362"/>
      <c r="K35" s="362"/>
      <c r="L35" s="362"/>
      <c r="M35" s="362"/>
      <c r="N35" s="385"/>
      <c r="O35" s="385"/>
      <c r="P35" s="385"/>
      <c r="Q35" s="385"/>
      <c r="R35" s="43" t="s">
        <v>99</v>
      </c>
      <c r="S35" s="386"/>
      <c r="T35" s="386"/>
      <c r="U35" s="43" t="s">
        <v>98</v>
      </c>
      <c r="V35" s="386"/>
      <c r="W35" s="386"/>
      <c r="X35" s="42" t="s">
        <v>97</v>
      </c>
      <c r="Y35" s="1"/>
      <c r="Z35" s="1"/>
      <c r="AA35" s="1"/>
      <c r="AB35" s="3" t="str">
        <f>IF(OR(N35="",S35="",V35=""),"←リストから選択してください（和暦年月日）","")</f>
        <v>←リストから選択してください（和暦年月日）</v>
      </c>
    </row>
    <row r="36" spans="1:28" s="2" customFormat="1" x14ac:dyDescent="0.45">
      <c r="A36" s="1"/>
      <c r="B36" s="1"/>
      <c r="C36" s="1"/>
      <c r="D36" s="326"/>
      <c r="E36" s="327"/>
      <c r="F36" s="327"/>
      <c r="G36" s="327"/>
      <c r="H36" s="328"/>
      <c r="I36" s="387" t="s">
        <v>110</v>
      </c>
      <c r="J36" s="388"/>
      <c r="K36" s="388"/>
      <c r="L36" s="388"/>
      <c r="M36" s="388"/>
      <c r="N36" s="389"/>
      <c r="O36" s="389"/>
      <c r="P36" s="389"/>
      <c r="Q36" s="389"/>
      <c r="R36" s="41" t="s">
        <v>99</v>
      </c>
      <c r="S36" s="390"/>
      <c r="T36" s="390"/>
      <c r="U36" s="41" t="s">
        <v>98</v>
      </c>
      <c r="V36" s="390"/>
      <c r="W36" s="390"/>
      <c r="X36" s="40" t="s">
        <v>97</v>
      </c>
      <c r="Y36" s="1"/>
      <c r="Z36" s="1"/>
      <c r="AA36" s="1"/>
      <c r="AB36" s="3" t="str">
        <f>IF(OR(N36="",S36="",V36=""),"←リストから選択してください（和暦年月日）","")</f>
        <v>←リストから選択してください（和暦年月日）</v>
      </c>
    </row>
    <row r="37" spans="1:28" s="2" customFormat="1" ht="9.6" customHeight="1" x14ac:dyDescent="0.45">
      <c r="A37" s="1"/>
      <c r="B37" s="1"/>
      <c r="C37" s="1"/>
      <c r="D37" s="316" t="str">
        <f>IF(I34="その他","（工法名）","")</f>
        <v/>
      </c>
      <c r="E37" s="316"/>
      <c r="F37" s="316"/>
      <c r="G37" s="316"/>
      <c r="H37" s="316"/>
      <c r="I37" s="317"/>
      <c r="J37" s="317"/>
      <c r="K37" s="317"/>
      <c r="L37" s="317"/>
      <c r="M37" s="317"/>
      <c r="N37" s="317"/>
      <c r="O37" s="317"/>
      <c r="P37" s="317"/>
      <c r="Q37" s="317"/>
      <c r="R37" s="317"/>
      <c r="S37" s="317"/>
      <c r="T37" s="317"/>
      <c r="U37" s="317"/>
      <c r="V37" s="317"/>
      <c r="W37" s="317"/>
      <c r="X37" s="317"/>
      <c r="Y37" s="4" t="str">
        <f>IF(AND($I$34="その他",I37=""),"←工法を直接入力してください","")</f>
        <v/>
      </c>
      <c r="Z37" s="1"/>
      <c r="AA37" s="1"/>
    </row>
    <row r="38" spans="1:28" s="2" customFormat="1" x14ac:dyDescent="0.45">
      <c r="A38" s="1"/>
      <c r="B38" s="11"/>
      <c r="C38" s="1" t="s">
        <v>109</v>
      </c>
      <c r="D38" s="1"/>
      <c r="E38" s="1"/>
      <c r="F38" s="1"/>
      <c r="G38" s="1"/>
      <c r="H38" s="1"/>
      <c r="I38" s="1"/>
      <c r="J38" s="1"/>
      <c r="K38" s="1"/>
      <c r="L38" s="1"/>
      <c r="M38" s="1"/>
      <c r="N38" s="1"/>
      <c r="O38" s="1"/>
      <c r="P38" s="1"/>
      <c r="Q38" s="1"/>
      <c r="R38" s="1"/>
      <c r="S38" s="1"/>
      <c r="T38" s="1"/>
      <c r="U38" s="1"/>
      <c r="V38" s="1"/>
      <c r="W38" s="1"/>
      <c r="X38" s="1"/>
      <c r="Y38" s="1"/>
      <c r="Z38" s="1"/>
      <c r="AA38" s="1"/>
    </row>
    <row r="39" spans="1:28" s="2" customFormat="1" x14ac:dyDescent="0.45">
      <c r="A39" s="1"/>
      <c r="B39" s="1"/>
      <c r="C39" s="1"/>
      <c r="D39" s="290" t="s">
        <v>108</v>
      </c>
      <c r="E39" s="291"/>
      <c r="F39" s="291"/>
      <c r="G39" s="291"/>
      <c r="H39" s="292"/>
      <c r="I39" s="376"/>
      <c r="J39" s="377"/>
      <c r="K39" s="377"/>
      <c r="L39" s="377"/>
      <c r="M39" s="377"/>
      <c r="N39" s="377"/>
      <c r="O39" s="377"/>
      <c r="P39" s="377"/>
      <c r="Q39" s="377"/>
      <c r="R39" s="377"/>
      <c r="S39" s="377"/>
      <c r="T39" s="377"/>
      <c r="U39" s="377"/>
      <c r="V39" s="377"/>
      <c r="W39" s="377"/>
      <c r="X39" s="378"/>
      <c r="Y39" s="1"/>
      <c r="Z39" s="1"/>
      <c r="AA39" s="1"/>
      <c r="AB39" s="3" t="str">
        <f>IF(I39="","←直接記入してください","")</f>
        <v>←直接記入してください</v>
      </c>
    </row>
    <row r="40" spans="1:28" s="2" customFormat="1" x14ac:dyDescent="0.45">
      <c r="A40" s="1"/>
      <c r="B40" s="1"/>
      <c r="C40" s="1"/>
      <c r="D40" s="290" t="s">
        <v>107</v>
      </c>
      <c r="E40" s="291"/>
      <c r="F40" s="291"/>
      <c r="G40" s="291"/>
      <c r="H40" s="292"/>
      <c r="I40" s="379"/>
      <c r="J40" s="380"/>
      <c r="K40" s="380"/>
      <c r="L40" s="380"/>
      <c r="M40" s="380"/>
      <c r="N40" s="380"/>
      <c r="O40" s="380"/>
      <c r="P40" s="380"/>
      <c r="Q40" s="380"/>
      <c r="R40" s="380"/>
      <c r="S40" s="380"/>
      <c r="T40" s="380"/>
      <c r="U40" s="380"/>
      <c r="V40" s="380"/>
      <c r="W40" s="380"/>
      <c r="X40" s="381"/>
      <c r="Y40" s="1"/>
      <c r="Z40" s="1"/>
      <c r="AA40" s="1"/>
      <c r="AB40" s="3" t="str">
        <f>IF(I40="","←直接記入してください","")</f>
        <v>←直接記入してください</v>
      </c>
    </row>
    <row r="41" spans="1:28" s="2" customFormat="1" x14ac:dyDescent="0.45">
      <c r="A41" s="1"/>
      <c r="B41" s="1"/>
      <c r="C41" s="1"/>
      <c r="D41" s="290" t="s">
        <v>106</v>
      </c>
      <c r="E41" s="291"/>
      <c r="F41" s="291"/>
      <c r="G41" s="291"/>
      <c r="H41" s="292"/>
      <c r="I41" s="382"/>
      <c r="J41" s="383"/>
      <c r="K41" s="383"/>
      <c r="L41" s="383"/>
      <c r="M41" s="383"/>
      <c r="N41" s="383"/>
      <c r="O41" s="383"/>
      <c r="P41" s="383"/>
      <c r="Q41" s="383"/>
      <c r="R41" s="383"/>
      <c r="S41" s="383"/>
      <c r="T41" s="383"/>
      <c r="U41" s="383"/>
      <c r="V41" s="383"/>
      <c r="W41" s="383"/>
      <c r="X41" s="384"/>
      <c r="Y41" s="1"/>
      <c r="Z41" s="1"/>
      <c r="AA41" s="1"/>
      <c r="AB41" s="3" t="str">
        <f>IF(I41="","←直接記入してください","")</f>
        <v>←直接記入してください</v>
      </c>
    </row>
    <row r="42" spans="1:28" s="2" customFormat="1" ht="5.4" customHeight="1" x14ac:dyDescent="0.45">
      <c r="A42" s="1"/>
      <c r="B42" s="1"/>
      <c r="C42" s="1"/>
      <c r="D42" s="1"/>
      <c r="E42" s="1"/>
      <c r="F42" s="1"/>
      <c r="G42" s="1"/>
      <c r="H42" s="1"/>
      <c r="I42" s="1"/>
      <c r="J42" s="1"/>
      <c r="K42" s="1"/>
      <c r="L42" s="1"/>
      <c r="M42" s="1"/>
      <c r="N42" s="1"/>
      <c r="O42" s="1"/>
      <c r="P42" s="1"/>
      <c r="Q42" s="1"/>
      <c r="R42" s="1"/>
      <c r="S42" s="1"/>
      <c r="T42" s="1"/>
      <c r="U42" s="1"/>
      <c r="V42" s="1"/>
      <c r="W42" s="1"/>
      <c r="X42" s="1"/>
      <c r="Y42" s="1"/>
      <c r="Z42" s="1"/>
      <c r="AA42" s="1"/>
    </row>
    <row r="43" spans="1:28" s="2" customFormat="1" x14ac:dyDescent="0.45">
      <c r="A43" s="1"/>
      <c r="B43" s="11"/>
      <c r="C43" s="1" t="s">
        <v>105</v>
      </c>
      <c r="D43" s="1"/>
      <c r="E43" s="1"/>
      <c r="F43" s="1"/>
      <c r="G43" s="1"/>
      <c r="H43" s="1"/>
      <c r="I43" s="1"/>
      <c r="J43" s="1"/>
      <c r="K43" s="1"/>
      <c r="L43" s="1"/>
      <c r="M43" s="1"/>
      <c r="N43" s="1"/>
      <c r="O43" s="1"/>
      <c r="P43" s="1"/>
      <c r="Q43" s="1"/>
      <c r="R43" s="1"/>
      <c r="S43" s="1"/>
      <c r="T43" s="1"/>
      <c r="U43" s="1"/>
      <c r="V43" s="1"/>
      <c r="W43" s="1"/>
      <c r="X43" s="1"/>
      <c r="Y43" s="1"/>
      <c r="Z43" s="1"/>
      <c r="AA43" s="1"/>
    </row>
    <row r="44" spans="1:28" s="2" customFormat="1" x14ac:dyDescent="0.45">
      <c r="A44" s="1"/>
      <c r="B44" s="1"/>
      <c r="C44" s="1"/>
      <c r="D44" s="290" t="s">
        <v>104</v>
      </c>
      <c r="E44" s="291"/>
      <c r="F44" s="291"/>
      <c r="G44" s="291"/>
      <c r="H44" s="292"/>
      <c r="I44" s="293"/>
      <c r="J44" s="294"/>
      <c r="K44" s="294"/>
      <c r="L44" s="294"/>
      <c r="M44" s="294"/>
      <c r="N44" s="295"/>
      <c r="O44" s="290" t="s">
        <v>103</v>
      </c>
      <c r="P44" s="291"/>
      <c r="Q44" s="291"/>
      <c r="R44" s="291"/>
      <c r="S44" s="292"/>
      <c r="T44" s="293"/>
      <c r="U44" s="294"/>
      <c r="V44" s="294"/>
      <c r="W44" s="294"/>
      <c r="X44" s="294"/>
      <c r="Y44" s="295"/>
      <c r="Z44" s="1"/>
      <c r="AA44" s="1"/>
      <c r="AB44" s="3" t="str">
        <f>IF(OR(I44="",T44=""),"←リストから選択してください（要・不要）","")</f>
        <v>←リストから選択してください（要・不要）</v>
      </c>
    </row>
    <row r="45" spans="1:28" s="2" customFormat="1" x14ac:dyDescent="0.45">
      <c r="A45" s="1"/>
      <c r="B45" s="1"/>
      <c r="C45" s="1"/>
      <c r="D45" s="290" t="s">
        <v>102</v>
      </c>
      <c r="E45" s="291"/>
      <c r="F45" s="291"/>
      <c r="G45" s="291"/>
      <c r="H45" s="292"/>
      <c r="I45" s="293"/>
      <c r="J45" s="294"/>
      <c r="K45" s="294"/>
      <c r="L45" s="294"/>
      <c r="M45" s="294"/>
      <c r="N45" s="295"/>
      <c r="O45" s="361" t="s">
        <v>101</v>
      </c>
      <c r="P45" s="362"/>
      <c r="Q45" s="362"/>
      <c r="R45" s="362"/>
      <c r="S45" s="363"/>
      <c r="T45" s="364"/>
      <c r="U45" s="365"/>
      <c r="V45" s="365"/>
      <c r="W45" s="365"/>
      <c r="X45" s="365"/>
      <c r="Y45" s="366"/>
      <c r="Z45" s="1"/>
      <c r="AA45" s="1"/>
      <c r="AB45" s="3" t="str">
        <f>IF(OR(I45="",T45=""),"←リストから選択してください（有・無）","")</f>
        <v>←リストから選択してください（有・無）</v>
      </c>
    </row>
    <row r="46" spans="1:28" s="2" customFormat="1" x14ac:dyDescent="0.45">
      <c r="A46" s="1"/>
      <c r="B46" s="1"/>
      <c r="C46" s="1"/>
      <c r="D46" s="367" t="s">
        <v>100</v>
      </c>
      <c r="E46" s="368"/>
      <c r="F46" s="368"/>
      <c r="G46" s="368"/>
      <c r="H46" s="368"/>
      <c r="I46" s="368"/>
      <c r="J46" s="368"/>
      <c r="K46" s="368"/>
      <c r="L46" s="368"/>
      <c r="M46" s="368"/>
      <c r="N46" s="369"/>
      <c r="O46" s="370"/>
      <c r="P46" s="371"/>
      <c r="Q46" s="371"/>
      <c r="R46" s="39" t="s">
        <v>99</v>
      </c>
      <c r="S46" s="372"/>
      <c r="T46" s="372"/>
      <c r="U46" s="39" t="s">
        <v>98</v>
      </c>
      <c r="V46" s="372"/>
      <c r="W46" s="372"/>
      <c r="X46" s="39" t="s">
        <v>97</v>
      </c>
      <c r="Y46" s="38"/>
      <c r="Z46" s="1"/>
      <c r="AA46" s="1"/>
      <c r="AB46" s="3" t="str">
        <f>IF(AND(OR(I44="要",T44="要"),OR(O46="",S46="",V46="")),"←リストから選択してください（和暦年月日）","")</f>
        <v/>
      </c>
    </row>
    <row r="47" spans="1:28" s="2" customFormat="1" ht="15.6" customHeight="1" x14ac:dyDescent="0.45">
      <c r="A47" s="1"/>
      <c r="B47" s="1"/>
      <c r="C47" s="1"/>
      <c r="D47" s="1"/>
      <c r="E47" s="37" t="str">
        <f>IF(AND(I45="",T45=""),"",IF(AND(I45="無",T45="無"),"添付書類として、改修部分の図面に改修内容を明示したものを提出してください。","添付書類として、改修部分の図面に改修内容を明示したもの、配置図を提出してください。"))</f>
        <v/>
      </c>
      <c r="F47" s="1"/>
      <c r="G47" s="1"/>
      <c r="H47" s="1"/>
      <c r="I47" s="1"/>
      <c r="J47" s="1"/>
      <c r="K47" s="1"/>
      <c r="L47" s="1"/>
      <c r="M47" s="1"/>
      <c r="N47" s="1"/>
      <c r="O47" s="1"/>
      <c r="P47" s="1"/>
      <c r="Q47" s="1"/>
      <c r="R47" s="1"/>
      <c r="S47" s="1"/>
      <c r="T47" s="1"/>
      <c r="U47" s="1"/>
      <c r="V47" s="1"/>
      <c r="W47" s="1"/>
      <c r="X47" s="1"/>
      <c r="Y47" s="1"/>
      <c r="Z47" s="1"/>
      <c r="AA47" s="1"/>
    </row>
    <row r="48" spans="1:28" s="2" customFormat="1" x14ac:dyDescent="0.45">
      <c r="A48" s="1"/>
      <c r="B48" s="11"/>
      <c r="C48" s="1" t="s">
        <v>96</v>
      </c>
      <c r="D48" s="1"/>
      <c r="E48" s="1"/>
      <c r="F48" s="1"/>
      <c r="G48" s="1"/>
      <c r="H48" s="1"/>
      <c r="I48" s="1"/>
      <c r="J48" s="1"/>
      <c r="K48" s="1"/>
      <c r="L48" s="1"/>
      <c r="M48" s="1"/>
      <c r="N48" s="1"/>
      <c r="O48" s="1"/>
      <c r="P48" s="1"/>
      <c r="Q48" s="1"/>
      <c r="R48" s="1"/>
      <c r="S48" s="1"/>
      <c r="T48" s="1"/>
      <c r="U48" s="1"/>
      <c r="V48" s="1"/>
      <c r="W48" s="1"/>
      <c r="X48" s="1"/>
      <c r="Y48" s="1"/>
      <c r="Z48" s="1"/>
      <c r="AA48" s="1"/>
    </row>
    <row r="49" spans="1:28" s="2" customFormat="1" ht="3" customHeight="1" x14ac:dyDescent="0.45">
      <c r="A49" s="1"/>
      <c r="B49" s="1"/>
      <c r="C49" s="1"/>
      <c r="D49" s="1"/>
      <c r="E49" s="1"/>
      <c r="F49" s="1"/>
      <c r="G49" s="1"/>
      <c r="H49" s="1"/>
      <c r="I49" s="1"/>
      <c r="J49" s="1"/>
      <c r="K49" s="1"/>
      <c r="L49" s="1"/>
      <c r="M49" s="1"/>
      <c r="N49" s="1"/>
      <c r="O49" s="1"/>
      <c r="P49" s="1"/>
      <c r="Q49" s="1"/>
      <c r="R49" s="1"/>
      <c r="S49" s="1"/>
      <c r="T49" s="1"/>
      <c r="U49" s="1"/>
      <c r="V49" s="1"/>
      <c r="W49" s="1"/>
      <c r="X49" s="1"/>
      <c r="Y49" s="1"/>
      <c r="Z49" s="1"/>
      <c r="AA49" s="1"/>
    </row>
    <row r="50" spans="1:28" s="2" customFormat="1" x14ac:dyDescent="0.45">
      <c r="A50" s="1"/>
      <c r="B50" s="11"/>
      <c r="C50" s="1" t="s">
        <v>95</v>
      </c>
      <c r="D50" s="1"/>
      <c r="E50" s="1"/>
      <c r="F50" s="1"/>
      <c r="G50" s="1"/>
      <c r="H50" s="1"/>
      <c r="I50" s="1"/>
      <c r="J50" s="1"/>
      <c r="K50" s="1"/>
      <c r="L50" s="1"/>
      <c r="M50" s="1"/>
      <c r="N50" s="1"/>
      <c r="O50" s="1"/>
      <c r="P50" s="1"/>
      <c r="Q50" s="1"/>
      <c r="R50" s="1"/>
      <c r="S50" s="1"/>
      <c r="T50" s="1"/>
      <c r="U50" s="1"/>
      <c r="V50" s="1"/>
      <c r="W50" s="1"/>
      <c r="X50" s="1"/>
      <c r="Y50" s="1"/>
      <c r="Z50" s="1"/>
      <c r="AA50" s="1"/>
    </row>
    <row r="51" spans="1:28" s="2" customFormat="1" x14ac:dyDescent="0.45">
      <c r="A51" s="1"/>
      <c r="B51" s="1"/>
      <c r="C51" s="1" t="str">
        <f>IF(B50="✔","⇒省エネ改修の補助金については別途申請が必要です。","")</f>
        <v/>
      </c>
      <c r="D51" s="1"/>
      <c r="E51" s="1"/>
      <c r="F51" s="1"/>
      <c r="G51" s="1"/>
      <c r="H51" s="1"/>
      <c r="I51" s="1"/>
      <c r="J51" s="1"/>
      <c r="K51" s="1"/>
      <c r="L51" s="1"/>
      <c r="M51" s="1"/>
      <c r="N51" s="1"/>
      <c r="O51" s="1"/>
      <c r="P51" s="1"/>
      <c r="Q51" s="1"/>
      <c r="R51" s="1"/>
      <c r="S51" s="1"/>
      <c r="T51" s="1"/>
      <c r="U51" s="1"/>
      <c r="V51" s="1"/>
      <c r="W51" s="1"/>
      <c r="X51" s="1"/>
      <c r="Y51" s="1"/>
      <c r="Z51" s="1"/>
      <c r="AA51" s="1"/>
    </row>
    <row r="52" spans="1:28" s="2" customFormat="1" ht="5.4" customHeight="1" x14ac:dyDescent="0.45">
      <c r="A52" s="1"/>
      <c r="B52" s="1"/>
      <c r="C52" s="1"/>
      <c r="D52" s="1"/>
      <c r="E52" s="1"/>
      <c r="F52" s="1"/>
      <c r="G52" s="1"/>
      <c r="H52" s="1"/>
      <c r="I52" s="1"/>
      <c r="J52" s="1"/>
      <c r="K52" s="1"/>
      <c r="L52" s="1"/>
      <c r="M52" s="1"/>
      <c r="N52" s="1"/>
      <c r="O52" s="1"/>
      <c r="P52" s="1"/>
      <c r="Q52" s="1"/>
      <c r="R52" s="1"/>
      <c r="S52" s="1"/>
      <c r="T52" s="1"/>
      <c r="U52" s="1"/>
      <c r="V52" s="1"/>
      <c r="W52" s="1"/>
      <c r="X52" s="1"/>
      <c r="Y52" s="1"/>
      <c r="Z52" s="1"/>
      <c r="AA52" s="1"/>
    </row>
    <row r="53" spans="1:28" s="2" customFormat="1" ht="13.5" customHeight="1" x14ac:dyDescent="0.45">
      <c r="A53" s="1"/>
      <c r="B53" s="11"/>
      <c r="C53" s="280" t="s">
        <v>391</v>
      </c>
      <c r="D53" s="37"/>
      <c r="E53" s="1"/>
      <c r="F53" s="1"/>
      <c r="G53" s="1"/>
      <c r="H53" s="1"/>
      <c r="I53" s="1"/>
      <c r="J53" s="1"/>
      <c r="K53" s="1"/>
      <c r="L53" s="1"/>
      <c r="M53" s="1"/>
      <c r="N53" s="1"/>
      <c r="O53" s="1"/>
      <c r="P53" s="1"/>
      <c r="Q53" s="1"/>
      <c r="R53" s="1"/>
      <c r="S53" s="1"/>
      <c r="T53" s="1"/>
      <c r="U53" s="1"/>
      <c r="V53" s="1"/>
      <c r="W53" s="1"/>
      <c r="X53" s="1"/>
      <c r="Y53" s="1"/>
      <c r="Z53" s="1"/>
      <c r="AA53" s="1"/>
    </row>
    <row r="54" spans="1:28" s="2" customFormat="1" ht="13.5" customHeight="1" x14ac:dyDescent="0.45">
      <c r="A54" s="1"/>
      <c r="B54" s="1"/>
      <c r="C54" s="1"/>
      <c r="D54" s="37"/>
      <c r="E54" s="1"/>
      <c r="F54" s="1"/>
      <c r="G54" s="1"/>
      <c r="H54" s="1"/>
      <c r="I54" s="1"/>
      <c r="J54" s="1"/>
      <c r="K54" s="1"/>
      <c r="L54" s="1"/>
      <c r="M54" s="1"/>
      <c r="N54" s="1"/>
      <c r="O54" s="1"/>
      <c r="P54" s="1"/>
      <c r="Q54" s="1"/>
      <c r="R54" s="1"/>
      <c r="S54" s="1"/>
      <c r="T54" s="1"/>
      <c r="U54" s="1"/>
      <c r="V54" s="1"/>
      <c r="W54" s="1"/>
      <c r="X54" s="1"/>
      <c r="Y54" s="1"/>
      <c r="Z54" s="1"/>
      <c r="AA54" s="1"/>
    </row>
    <row r="55" spans="1:28" ht="13.5" customHeight="1" x14ac:dyDescent="0.45">
      <c r="B55" s="11"/>
      <c r="C55" s="1" t="s">
        <v>379</v>
      </c>
      <c r="D55" s="37"/>
    </row>
    <row r="56" spans="1:28" ht="3.9" customHeight="1" x14ac:dyDescent="0.45">
      <c r="D56" s="37"/>
    </row>
    <row r="57" spans="1:28" ht="13.5" customHeight="1" x14ac:dyDescent="0.45">
      <c r="C57" s="11"/>
      <c r="D57" s="1" t="s">
        <v>380</v>
      </c>
    </row>
    <row r="58" spans="1:28" ht="12.75" customHeight="1" x14ac:dyDescent="0.45">
      <c r="C58" s="37"/>
      <c r="D58" s="37" t="str">
        <f>IF(B55="✔",(IF(C57="✔","","地域型グリーン化事業に県産材の材料代を含めている場合、住まいる支援事業は利用できません")),"")</f>
        <v/>
      </c>
    </row>
    <row r="59" spans="1:28" s="2" customFormat="1" x14ac:dyDescent="0.45">
      <c r="A59" s="1"/>
      <c r="B59" s="11"/>
      <c r="C59" s="1" t="s">
        <v>384</v>
      </c>
      <c r="D59" s="1"/>
      <c r="E59" s="1"/>
      <c r="F59" s="1"/>
      <c r="G59" s="1"/>
      <c r="H59" s="1"/>
      <c r="I59" s="1"/>
      <c r="J59" s="1"/>
      <c r="K59" s="1"/>
      <c r="L59" s="1"/>
      <c r="M59" s="1"/>
      <c r="N59" s="1"/>
      <c r="O59" s="1"/>
      <c r="P59" s="1"/>
      <c r="Q59" s="1"/>
      <c r="R59" s="1"/>
      <c r="S59" s="1"/>
      <c r="T59" s="1"/>
      <c r="U59" s="1"/>
      <c r="V59" s="1"/>
      <c r="W59" s="1"/>
      <c r="X59" s="1"/>
      <c r="Y59" s="1"/>
      <c r="Z59" s="1"/>
      <c r="AA59" s="1"/>
    </row>
    <row r="60" spans="1:28" s="2" customFormat="1" ht="27" customHeight="1" x14ac:dyDescent="0.45">
      <c r="A60" s="1"/>
      <c r="B60" s="1"/>
      <c r="C60" s="1"/>
      <c r="D60" s="373" t="s">
        <v>94</v>
      </c>
      <c r="E60" s="374"/>
      <c r="F60" s="374"/>
      <c r="G60" s="374"/>
      <c r="H60" s="375"/>
      <c r="I60" s="293"/>
      <c r="J60" s="294"/>
      <c r="K60" s="294"/>
      <c r="L60" s="294"/>
      <c r="M60" s="294"/>
      <c r="N60" s="295"/>
      <c r="O60" s="1"/>
      <c r="P60" s="360"/>
      <c r="Q60" s="360"/>
      <c r="R60" s="360"/>
      <c r="S60" s="360"/>
      <c r="T60" s="360"/>
      <c r="U60" s="360"/>
      <c r="V60" s="360"/>
      <c r="W60" s="360"/>
      <c r="X60" s="360"/>
      <c r="Y60" s="360"/>
      <c r="Z60" s="360"/>
      <c r="AA60" s="360"/>
      <c r="AB60" s="3" t="str">
        <f>IF(I60="","←リストから選択してください（有・無）","")</f>
        <v>←リストから選択してください（有・無）</v>
      </c>
    </row>
    <row r="61" spans="1:28" ht="10.5" customHeight="1" x14ac:dyDescent="0.45">
      <c r="D61" s="272" t="s">
        <v>372</v>
      </c>
      <c r="E61" s="273"/>
      <c r="F61" s="273"/>
      <c r="G61" s="273"/>
      <c r="H61" s="273"/>
      <c r="I61" s="33"/>
      <c r="J61" s="33"/>
      <c r="K61" s="33"/>
      <c r="L61" s="33"/>
      <c r="M61" s="33"/>
      <c r="N61" s="33"/>
      <c r="O61" s="33"/>
      <c r="P61" s="33"/>
      <c r="Q61" s="33"/>
      <c r="R61" s="33"/>
      <c r="S61" s="33"/>
      <c r="T61" s="33"/>
      <c r="U61" s="33"/>
      <c r="V61" s="33"/>
      <c r="W61" s="33"/>
      <c r="X61" s="33"/>
      <c r="Y61" s="4"/>
    </row>
    <row r="62" spans="1:28" ht="3.75" customHeight="1" x14ac:dyDescent="0.45">
      <c r="D62" s="273"/>
      <c r="E62" s="273"/>
      <c r="F62" s="273"/>
      <c r="G62" s="273"/>
      <c r="H62" s="273"/>
      <c r="I62" s="33"/>
      <c r="J62" s="33"/>
      <c r="K62" s="33"/>
      <c r="L62" s="33"/>
      <c r="M62" s="33"/>
      <c r="N62" s="33"/>
      <c r="O62" s="33"/>
      <c r="P62" s="33"/>
      <c r="Q62" s="33"/>
      <c r="R62" s="33"/>
      <c r="S62" s="33"/>
      <c r="T62" s="33"/>
      <c r="U62" s="33"/>
      <c r="V62" s="33"/>
      <c r="W62" s="33"/>
      <c r="X62" s="33"/>
      <c r="Y62" s="4"/>
    </row>
    <row r="63" spans="1:28" ht="13.5" customHeight="1" x14ac:dyDescent="0.45">
      <c r="D63" s="373" t="s">
        <v>373</v>
      </c>
      <c r="E63" s="374"/>
      <c r="F63" s="374"/>
      <c r="G63" s="374"/>
      <c r="H63" s="374"/>
      <c r="I63" s="374"/>
      <c r="J63" s="374"/>
      <c r="K63" s="374"/>
      <c r="L63" s="374"/>
      <c r="M63" s="374"/>
      <c r="N63" s="374"/>
      <c r="O63" s="375"/>
      <c r="P63" s="290" t="s">
        <v>374</v>
      </c>
      <c r="Q63" s="291"/>
      <c r="R63" s="291"/>
      <c r="S63" s="291"/>
      <c r="T63" s="292"/>
      <c r="U63" s="290" t="s">
        <v>375</v>
      </c>
      <c r="V63" s="291"/>
      <c r="W63" s="291"/>
      <c r="X63" s="291"/>
      <c r="Y63" s="291"/>
      <c r="Z63" s="292"/>
    </row>
    <row r="64" spans="1:28" x14ac:dyDescent="0.45">
      <c r="D64" s="296"/>
      <c r="E64" s="297"/>
      <c r="F64" s="297"/>
      <c r="G64" s="297"/>
      <c r="H64" s="297"/>
      <c r="I64" s="297"/>
      <c r="J64" s="297"/>
      <c r="K64" s="297"/>
      <c r="L64" s="297"/>
      <c r="M64" s="297"/>
      <c r="N64" s="297"/>
      <c r="O64" s="298"/>
      <c r="P64" s="293"/>
      <c r="Q64" s="294"/>
      <c r="R64" s="294"/>
      <c r="S64" s="294"/>
      <c r="T64" s="295"/>
      <c r="U64" s="293"/>
      <c r="V64" s="294"/>
      <c r="W64" s="294"/>
      <c r="X64" s="294"/>
      <c r="Y64" s="294"/>
      <c r="Z64" s="295"/>
    </row>
    <row r="65" spans="1:28" x14ac:dyDescent="0.45">
      <c r="D65" s="296"/>
      <c r="E65" s="297"/>
      <c r="F65" s="297"/>
      <c r="G65" s="297"/>
      <c r="H65" s="297"/>
      <c r="I65" s="297"/>
      <c r="J65" s="297"/>
      <c r="K65" s="297"/>
      <c r="L65" s="297"/>
      <c r="M65" s="297"/>
      <c r="N65" s="297"/>
      <c r="O65" s="298"/>
      <c r="P65" s="293"/>
      <c r="Q65" s="294"/>
      <c r="R65" s="294"/>
      <c r="S65" s="294"/>
      <c r="T65" s="295"/>
      <c r="U65" s="293"/>
      <c r="V65" s="294"/>
      <c r="W65" s="294"/>
      <c r="X65" s="294"/>
      <c r="Y65" s="294"/>
      <c r="Z65" s="295"/>
    </row>
    <row r="66" spans="1:28" x14ac:dyDescent="0.45">
      <c r="D66" s="296"/>
      <c r="E66" s="297"/>
      <c r="F66" s="297"/>
      <c r="G66" s="297"/>
      <c r="H66" s="297"/>
      <c r="I66" s="297"/>
      <c r="J66" s="297"/>
      <c r="K66" s="297"/>
      <c r="L66" s="297"/>
      <c r="M66" s="297"/>
      <c r="N66" s="297"/>
      <c r="O66" s="298"/>
      <c r="P66" s="293"/>
      <c r="Q66" s="294"/>
      <c r="R66" s="294"/>
      <c r="S66" s="294"/>
      <c r="T66" s="295"/>
      <c r="U66" s="293"/>
      <c r="V66" s="294"/>
      <c r="W66" s="294"/>
      <c r="X66" s="294"/>
      <c r="Y66" s="294"/>
      <c r="Z66" s="295"/>
    </row>
    <row r="67" spans="1:28" x14ac:dyDescent="0.45">
      <c r="D67" s="296"/>
      <c r="E67" s="297"/>
      <c r="F67" s="297"/>
      <c r="G67" s="297"/>
      <c r="H67" s="297"/>
      <c r="I67" s="297"/>
      <c r="J67" s="297"/>
      <c r="K67" s="297"/>
      <c r="L67" s="297"/>
      <c r="M67" s="297"/>
      <c r="N67" s="297"/>
      <c r="O67" s="298"/>
      <c r="P67" s="293"/>
      <c r="Q67" s="294"/>
      <c r="R67" s="294"/>
      <c r="S67" s="294"/>
      <c r="T67" s="295"/>
      <c r="U67" s="293"/>
      <c r="V67" s="294"/>
      <c r="W67" s="294"/>
      <c r="X67" s="294"/>
      <c r="Y67" s="294"/>
      <c r="Z67" s="295"/>
    </row>
    <row r="68" spans="1:28" x14ac:dyDescent="0.45">
      <c r="D68" s="296"/>
      <c r="E68" s="297"/>
      <c r="F68" s="297"/>
      <c r="G68" s="297"/>
      <c r="H68" s="297"/>
      <c r="I68" s="297"/>
      <c r="J68" s="297"/>
      <c r="K68" s="297"/>
      <c r="L68" s="297"/>
      <c r="M68" s="297"/>
      <c r="N68" s="297"/>
      <c r="O68" s="298"/>
      <c r="P68" s="293"/>
      <c r="Q68" s="294"/>
      <c r="R68" s="294"/>
      <c r="S68" s="294"/>
      <c r="T68" s="295"/>
      <c r="U68" s="293"/>
      <c r="V68" s="294"/>
      <c r="W68" s="294"/>
      <c r="X68" s="294"/>
      <c r="Y68" s="294"/>
      <c r="Z68" s="295"/>
    </row>
    <row r="69" spans="1:28" s="2" customFormat="1" ht="6.75" customHeight="1" x14ac:dyDescent="0.45">
      <c r="A69" s="1"/>
      <c r="B69" s="1"/>
      <c r="C69" s="1"/>
      <c r="D69" s="316"/>
      <c r="E69" s="316"/>
      <c r="F69" s="316"/>
      <c r="G69" s="316"/>
      <c r="H69" s="316"/>
      <c r="I69" s="317"/>
      <c r="J69" s="317"/>
      <c r="K69" s="317"/>
      <c r="L69" s="317"/>
      <c r="M69" s="317"/>
      <c r="N69" s="317"/>
      <c r="O69" s="317"/>
      <c r="P69" s="317"/>
      <c r="Q69" s="317"/>
      <c r="R69" s="317"/>
      <c r="S69" s="317"/>
      <c r="T69" s="317"/>
      <c r="U69" s="317"/>
      <c r="V69" s="317"/>
      <c r="W69" s="317"/>
      <c r="X69" s="317"/>
      <c r="Y69" s="4" t="str">
        <f>IF(AND($I$35="その他",I69=""),"←工法を直接入力してください","")</f>
        <v/>
      </c>
      <c r="Z69" s="1"/>
      <c r="AA69" s="1"/>
    </row>
    <row r="70" spans="1:28" s="2" customFormat="1" hidden="1" x14ac:dyDescent="0.45">
      <c r="A70" s="1"/>
      <c r="B70" s="11"/>
      <c r="C70" s="1" t="s">
        <v>93</v>
      </c>
      <c r="D70" s="1"/>
      <c r="E70" s="6"/>
      <c r="F70" s="1"/>
      <c r="G70" s="1"/>
      <c r="H70" s="1"/>
      <c r="I70" s="1"/>
      <c r="J70" s="1"/>
      <c r="K70" s="1"/>
      <c r="L70" s="1"/>
      <c r="M70" s="1"/>
      <c r="N70" s="1"/>
      <c r="O70" s="1"/>
      <c r="P70" s="36"/>
      <c r="Q70" s="1"/>
      <c r="R70" s="1"/>
      <c r="S70" s="1"/>
      <c r="T70" s="1"/>
      <c r="U70" s="1"/>
      <c r="V70" s="1"/>
      <c r="W70" s="1"/>
      <c r="X70" s="1"/>
      <c r="Y70" s="1"/>
      <c r="Z70" s="1"/>
      <c r="AA70" s="1"/>
    </row>
    <row r="71" spans="1:28" s="2" customFormat="1" ht="4.5" customHeight="1" x14ac:dyDescent="0.45">
      <c r="A71" s="1"/>
      <c r="B71" s="1"/>
      <c r="C71" s="1"/>
      <c r="D71" s="1"/>
      <c r="E71" s="27" t="str">
        <f>IF(B70="","",IF(OR(I45="有",T45="有"),"＜実績報告時の提出書類&gt;変更後の改修部分の図面に改修内容を記載したもの、配置図","＜実績報告時の提出書類＞変更後の改修部分の図面に改修内容を記載したもの"))</f>
        <v/>
      </c>
      <c r="F71" s="1"/>
      <c r="G71" s="1"/>
      <c r="H71" s="1"/>
      <c r="I71" s="1"/>
      <c r="J71" s="1"/>
      <c r="K71" s="1"/>
      <c r="L71" s="1"/>
      <c r="M71" s="1"/>
      <c r="N71" s="1"/>
      <c r="O71" s="1"/>
      <c r="P71" s="36"/>
      <c r="Q71" s="1"/>
      <c r="R71" s="1"/>
      <c r="S71" s="1"/>
      <c r="T71" s="1"/>
      <c r="U71" s="1"/>
      <c r="V71" s="1"/>
      <c r="W71" s="1"/>
      <c r="X71" s="1"/>
      <c r="Y71" s="1"/>
      <c r="Z71" s="1"/>
      <c r="AA71" s="1"/>
    </row>
    <row r="72" spans="1:28" s="2" customFormat="1" x14ac:dyDescent="0.45">
      <c r="A72" s="1" t="s">
        <v>92</v>
      </c>
      <c r="B72" s="1"/>
      <c r="C72" s="1"/>
      <c r="D72" s="1"/>
      <c r="E72" s="1"/>
      <c r="F72" s="1"/>
      <c r="G72" s="1"/>
      <c r="H72" s="1"/>
      <c r="I72" s="1"/>
      <c r="J72" s="1"/>
      <c r="K72" s="1"/>
      <c r="L72" s="1"/>
      <c r="M72" s="1"/>
      <c r="N72" s="1"/>
      <c r="O72" s="1"/>
      <c r="P72" s="1"/>
      <c r="Q72" s="1"/>
      <c r="R72" s="1"/>
      <c r="S72" s="1"/>
      <c r="T72" s="1"/>
      <c r="U72" s="1"/>
      <c r="V72" s="1"/>
      <c r="W72" s="1"/>
      <c r="X72" s="1"/>
      <c r="Y72" s="1"/>
      <c r="Z72" s="1"/>
      <c r="AA72" s="1"/>
    </row>
    <row r="73" spans="1:28" s="2" customFormat="1" x14ac:dyDescent="0.45">
      <c r="A73" s="1"/>
      <c r="B73" s="11"/>
      <c r="C73" s="289" t="s">
        <v>91</v>
      </c>
      <c r="D73" s="289"/>
      <c r="E73" s="289"/>
      <c r="F73" s="289"/>
      <c r="G73" s="289"/>
      <c r="H73" s="289"/>
      <c r="I73" s="289"/>
      <c r="J73" s="289"/>
      <c r="K73" s="289"/>
      <c r="L73" s="289"/>
      <c r="M73" s="289"/>
      <c r="N73" s="289"/>
      <c r="O73" s="289"/>
      <c r="P73" s="289"/>
      <c r="Q73" s="289"/>
      <c r="R73" s="289"/>
      <c r="S73" s="289"/>
      <c r="T73" s="289"/>
      <c r="U73" s="289"/>
      <c r="V73" s="289"/>
      <c r="W73" s="289"/>
      <c r="X73" s="289"/>
      <c r="Y73" s="289"/>
      <c r="Z73" s="289"/>
      <c r="AA73" s="289"/>
    </row>
    <row r="74" spans="1:28" s="2" customFormat="1" x14ac:dyDescent="0.45">
      <c r="A74" s="1"/>
      <c r="B74" s="1"/>
      <c r="C74" s="289"/>
      <c r="D74" s="289"/>
      <c r="E74" s="289"/>
      <c r="F74" s="289"/>
      <c r="G74" s="289"/>
      <c r="H74" s="289"/>
      <c r="I74" s="289"/>
      <c r="J74" s="289"/>
      <c r="K74" s="289"/>
      <c r="L74" s="289"/>
      <c r="M74" s="289"/>
      <c r="N74" s="289"/>
      <c r="O74" s="289"/>
      <c r="P74" s="289"/>
      <c r="Q74" s="289"/>
      <c r="R74" s="289"/>
      <c r="S74" s="289"/>
      <c r="T74" s="289"/>
      <c r="U74" s="289"/>
      <c r="V74" s="289"/>
      <c r="W74" s="289"/>
      <c r="X74" s="289"/>
      <c r="Y74" s="289"/>
      <c r="Z74" s="289"/>
      <c r="AA74" s="289"/>
    </row>
    <row r="75" spans="1:28" s="2" customFormat="1" ht="8.25" customHeight="1" x14ac:dyDescent="0.45">
      <c r="A75" s="1"/>
      <c r="B75" s="1"/>
      <c r="C75" s="1"/>
      <c r="D75" s="1"/>
      <c r="E75" s="1"/>
      <c r="F75" s="1"/>
      <c r="G75" s="1"/>
      <c r="H75" s="1"/>
      <c r="I75" s="1"/>
      <c r="J75" s="1"/>
      <c r="K75" s="1"/>
      <c r="L75" s="1"/>
      <c r="M75" s="1"/>
      <c r="N75" s="1"/>
      <c r="O75" s="1"/>
      <c r="P75" s="1"/>
      <c r="Q75" s="1"/>
      <c r="R75" s="1"/>
      <c r="S75" s="1"/>
      <c r="T75" s="1"/>
      <c r="U75" s="1"/>
      <c r="V75" s="1"/>
      <c r="W75" s="1"/>
      <c r="X75" s="1"/>
      <c r="Y75" s="1"/>
      <c r="Z75" s="1"/>
      <c r="AA75" s="1"/>
    </row>
    <row r="76" spans="1:28" s="2" customFormat="1" x14ac:dyDescent="0.45">
      <c r="A76" s="1"/>
      <c r="B76" s="11"/>
      <c r="C76" s="1" t="s">
        <v>90</v>
      </c>
      <c r="D76" s="1"/>
      <c r="E76" s="1"/>
      <c r="F76" s="1"/>
      <c r="G76" s="1"/>
      <c r="H76" s="1"/>
      <c r="I76" s="1"/>
      <c r="J76" s="1"/>
      <c r="K76" s="1"/>
      <c r="L76" s="1"/>
      <c r="M76" s="1"/>
      <c r="N76" s="1"/>
      <c r="O76" s="1"/>
      <c r="P76" s="1"/>
      <c r="Q76" s="1"/>
      <c r="R76" s="1"/>
      <c r="S76" s="1"/>
      <c r="T76" s="1"/>
      <c r="U76" s="1"/>
      <c r="V76" s="1"/>
      <c r="W76" s="1"/>
      <c r="X76" s="1"/>
      <c r="Y76" s="1"/>
      <c r="Z76" s="1"/>
      <c r="AA76" s="1"/>
    </row>
    <row r="77" spans="1:28" s="2" customFormat="1" x14ac:dyDescent="0.45">
      <c r="A77" s="1"/>
      <c r="B77" s="1"/>
      <c r="C77" s="1"/>
      <c r="D77" s="290" t="s">
        <v>89</v>
      </c>
      <c r="E77" s="291"/>
      <c r="F77" s="291"/>
      <c r="G77" s="291"/>
      <c r="H77" s="292"/>
      <c r="I77" s="293"/>
      <c r="J77" s="294"/>
      <c r="K77" s="294"/>
      <c r="L77" s="294"/>
      <c r="M77" s="294"/>
      <c r="N77" s="294"/>
      <c r="O77" s="294"/>
      <c r="P77" s="294"/>
      <c r="Q77" s="294"/>
      <c r="R77" s="294"/>
      <c r="S77" s="294"/>
      <c r="T77" s="294"/>
      <c r="U77" s="294"/>
      <c r="V77" s="294"/>
      <c r="W77" s="294"/>
      <c r="X77" s="295"/>
      <c r="Y77" s="1"/>
      <c r="Z77" s="1"/>
      <c r="AA77" s="1"/>
      <c r="AB77" s="3" t="str">
        <f>IF(AND(B76="✔",I77=""),"←直接入力してください","")</f>
        <v/>
      </c>
    </row>
    <row r="78" spans="1:28" s="2" customFormat="1" x14ac:dyDescent="0.45">
      <c r="A78" s="1"/>
      <c r="B78" s="1"/>
      <c r="C78" s="1"/>
      <c r="D78" s="35" t="s">
        <v>88</v>
      </c>
      <c r="E78" s="12"/>
      <c r="F78" s="12"/>
      <c r="G78" s="12"/>
      <c r="H78" s="12"/>
      <c r="I78" s="12"/>
      <c r="J78" s="12"/>
      <c r="K78" s="12"/>
      <c r="L78" s="12"/>
      <c r="M78" s="12"/>
      <c r="N78" s="12"/>
      <c r="O78" s="12"/>
      <c r="P78" s="12"/>
      <c r="Q78" s="12"/>
      <c r="R78" s="12"/>
      <c r="S78" s="12"/>
      <c r="T78" s="12"/>
      <c r="U78" s="12"/>
      <c r="V78" s="12"/>
      <c r="W78" s="12"/>
      <c r="X78" s="12"/>
      <c r="Y78" s="12"/>
      <c r="Z78" s="1"/>
      <c r="AA78" s="1"/>
      <c r="AB78" s="3"/>
    </row>
    <row r="79" spans="1:28" s="2" customFormat="1" x14ac:dyDescent="0.45">
      <c r="A79" s="1"/>
      <c r="B79" s="27" t="s">
        <v>392</v>
      </c>
      <c r="C79" s="1"/>
      <c r="D79" s="1"/>
      <c r="E79" s="1"/>
      <c r="F79" s="34"/>
      <c r="G79" s="1"/>
      <c r="H79" s="1"/>
      <c r="I79" s="1"/>
      <c r="J79" s="1"/>
      <c r="L79" s="1"/>
      <c r="M79" s="1"/>
      <c r="N79" s="1"/>
      <c r="O79" s="1"/>
      <c r="P79" s="1"/>
      <c r="Q79" s="1"/>
      <c r="R79" s="1"/>
      <c r="S79" s="1"/>
      <c r="T79" s="1"/>
      <c r="U79" s="1"/>
      <c r="V79" s="1"/>
      <c r="W79" s="1"/>
      <c r="X79" s="1"/>
      <c r="Y79" s="1"/>
      <c r="Z79" s="1"/>
      <c r="AA79" s="1"/>
    </row>
    <row r="80" spans="1:28" s="2" customFormat="1" x14ac:dyDescent="0.45">
      <c r="A80" s="1"/>
      <c r="B80" s="11"/>
      <c r="C80" s="1" t="s">
        <v>87</v>
      </c>
      <c r="D80" s="1"/>
      <c r="E80" s="1"/>
      <c r="F80" s="1"/>
      <c r="G80" s="1"/>
      <c r="H80" s="1"/>
      <c r="I80" s="1"/>
      <c r="J80" s="1"/>
      <c r="K80" s="1"/>
      <c r="L80" s="1"/>
      <c r="M80" s="1"/>
      <c r="N80" s="1"/>
      <c r="O80" s="1"/>
      <c r="P80" s="1"/>
      <c r="Q80" s="1"/>
      <c r="R80" s="1"/>
      <c r="S80" s="1"/>
      <c r="T80" s="1"/>
      <c r="U80" s="1"/>
      <c r="V80" s="1"/>
      <c r="W80" s="1"/>
      <c r="X80" s="1"/>
      <c r="Y80" s="1"/>
      <c r="Z80" s="1"/>
      <c r="AA80" s="1"/>
    </row>
    <row r="81" spans="1:39" s="2" customFormat="1" x14ac:dyDescent="0.45">
      <c r="A81" s="1"/>
      <c r="B81" s="331" t="str">
        <f>IF(AND(B76="✔",B80="✔"),"「プレカットを行う場合は、県内のプレカット工場で加工すること。」と「プレカットを一切使用しない。」のどちらかを✔してください。","")</f>
        <v/>
      </c>
      <c r="C81" s="331"/>
      <c r="D81" s="331"/>
      <c r="E81" s="331"/>
      <c r="F81" s="331"/>
      <c r="G81" s="331"/>
      <c r="H81" s="331"/>
      <c r="I81" s="331"/>
      <c r="J81" s="331"/>
      <c r="K81" s="331"/>
      <c r="L81" s="331"/>
      <c r="M81" s="331"/>
      <c r="N81" s="331"/>
      <c r="O81" s="331"/>
      <c r="P81" s="331"/>
      <c r="Q81" s="331"/>
      <c r="R81" s="331"/>
      <c r="S81" s="331"/>
      <c r="T81" s="331"/>
      <c r="U81" s="331"/>
      <c r="V81" s="331"/>
      <c r="W81" s="331"/>
      <c r="X81" s="331"/>
      <c r="Y81" s="331"/>
      <c r="Z81" s="331"/>
      <c r="AA81" s="331"/>
      <c r="AB81" s="2" t="str">
        <f>IF(B81="","","×")</f>
        <v/>
      </c>
    </row>
    <row r="82" spans="1:39" s="2" customFormat="1" x14ac:dyDescent="0.45">
      <c r="A82" s="1"/>
      <c r="B82" s="331"/>
      <c r="C82" s="331"/>
      <c r="D82" s="331"/>
      <c r="E82" s="331"/>
      <c r="F82" s="331"/>
      <c r="G82" s="331"/>
      <c r="H82" s="331"/>
      <c r="I82" s="331"/>
      <c r="J82" s="331"/>
      <c r="K82" s="331"/>
      <c r="L82" s="331"/>
      <c r="M82" s="331"/>
      <c r="N82" s="331"/>
      <c r="O82" s="331"/>
      <c r="P82" s="331"/>
      <c r="Q82" s="331"/>
      <c r="R82" s="331"/>
      <c r="S82" s="331"/>
      <c r="T82" s="331"/>
      <c r="U82" s="331"/>
      <c r="V82" s="331"/>
      <c r="W82" s="331"/>
      <c r="X82" s="331"/>
      <c r="Y82" s="331"/>
      <c r="Z82" s="331"/>
      <c r="AA82" s="331"/>
    </row>
    <row r="83" spans="1:39" s="2" customFormat="1" x14ac:dyDescent="0.45">
      <c r="A83" s="1"/>
      <c r="B83" s="1"/>
      <c r="C83" s="1"/>
      <c r="D83" s="1"/>
      <c r="E83" s="1"/>
      <c r="F83" s="1"/>
      <c r="G83" s="1"/>
      <c r="H83" s="1"/>
      <c r="I83" s="1"/>
      <c r="J83" s="1"/>
      <c r="K83" s="1"/>
      <c r="L83" s="1"/>
      <c r="M83" s="1"/>
      <c r="N83" s="1"/>
      <c r="O83" s="1"/>
      <c r="P83" s="1"/>
      <c r="Q83" s="1"/>
      <c r="R83" s="1"/>
      <c r="S83" s="1"/>
      <c r="T83" s="1"/>
      <c r="U83" s="1"/>
      <c r="V83" s="1"/>
      <c r="W83" s="1"/>
      <c r="X83" s="1"/>
      <c r="Y83" s="1"/>
      <c r="Z83" s="1"/>
      <c r="AA83" s="8" t="s">
        <v>18</v>
      </c>
    </row>
    <row r="84" spans="1:39" s="2" customFormat="1" x14ac:dyDescent="0.45">
      <c r="A84" s="1"/>
      <c r="B84" s="1"/>
      <c r="C84" s="1"/>
      <c r="D84" s="1"/>
      <c r="E84" s="1"/>
      <c r="F84" s="1"/>
      <c r="G84" s="1"/>
      <c r="H84" s="1"/>
      <c r="I84" s="1"/>
      <c r="J84" s="1"/>
      <c r="K84" s="1"/>
      <c r="L84" s="1"/>
      <c r="M84" s="1"/>
      <c r="N84" s="1"/>
      <c r="O84" s="1"/>
      <c r="P84" s="1"/>
      <c r="Q84" s="1"/>
      <c r="R84" s="1"/>
      <c r="S84" s="1"/>
      <c r="T84" s="33"/>
      <c r="U84" s="1"/>
      <c r="V84" s="1"/>
      <c r="W84" s="1"/>
      <c r="X84" s="1"/>
      <c r="Y84" s="1"/>
      <c r="Z84" s="1"/>
      <c r="AA84" s="1"/>
    </row>
    <row r="85" spans="1:39" s="2" customFormat="1" ht="18" customHeight="1" x14ac:dyDescent="0.45">
      <c r="A85" s="1"/>
      <c r="B85" s="1"/>
      <c r="C85" s="1"/>
      <c r="D85" s="290" t="s">
        <v>5</v>
      </c>
      <c r="E85" s="291"/>
      <c r="F85" s="291"/>
      <c r="G85" s="291"/>
      <c r="H85" s="291"/>
      <c r="I85" s="291"/>
      <c r="J85" s="291"/>
      <c r="K85" s="291"/>
      <c r="L85" s="291"/>
      <c r="M85" s="291"/>
      <c r="N85" s="291"/>
      <c r="O85" s="291"/>
      <c r="P85" s="292"/>
      <c r="Q85" s="290" t="s">
        <v>86</v>
      </c>
      <c r="R85" s="291"/>
      <c r="S85" s="291"/>
      <c r="T85" s="292"/>
      <c r="U85" s="360" t="str">
        <f>IF(I31="併用住宅","併用住宅の場合、住宅部分の使用量","")</f>
        <v/>
      </c>
      <c r="V85" s="360"/>
      <c r="W85" s="360"/>
      <c r="X85" s="360"/>
      <c r="Y85" s="330" t="s">
        <v>24</v>
      </c>
      <c r="Z85" s="330"/>
      <c r="AA85" s="330"/>
    </row>
    <row r="86" spans="1:39" s="2" customFormat="1" ht="18" customHeight="1" x14ac:dyDescent="0.45">
      <c r="A86" s="1"/>
      <c r="B86" s="1"/>
      <c r="C86" s="1"/>
      <c r="D86" s="361" t="s">
        <v>85</v>
      </c>
      <c r="E86" s="362"/>
      <c r="F86" s="362"/>
      <c r="G86" s="362"/>
      <c r="H86" s="362"/>
      <c r="I86" s="362"/>
      <c r="J86" s="362"/>
      <c r="K86" s="362"/>
      <c r="L86" s="362"/>
      <c r="M86" s="362"/>
      <c r="N86" s="362"/>
      <c r="O86" s="362"/>
      <c r="P86" s="363"/>
      <c r="Q86" s="303"/>
      <c r="R86" s="304"/>
      <c r="S86" s="304"/>
      <c r="T86" s="305"/>
      <c r="U86" s="360"/>
      <c r="V86" s="360"/>
      <c r="W86" s="360"/>
      <c r="X86" s="360"/>
      <c r="Y86" s="354"/>
      <c r="Z86" s="354"/>
      <c r="AA86" s="354"/>
      <c r="AE86" s="1"/>
      <c r="AF86" s="1"/>
      <c r="AG86" s="1"/>
      <c r="AH86" s="30"/>
      <c r="AI86" s="29"/>
      <c r="AJ86" s="29"/>
      <c r="AK86" s="29"/>
      <c r="AL86" s="29"/>
      <c r="AM86" s="29"/>
    </row>
    <row r="87" spans="1:39" s="2" customFormat="1" ht="18" customHeight="1" x14ac:dyDescent="0.45">
      <c r="A87" s="1"/>
      <c r="B87" s="1"/>
      <c r="C87" s="1"/>
      <c r="D87" s="32"/>
      <c r="E87" s="300" t="s">
        <v>84</v>
      </c>
      <c r="F87" s="301"/>
      <c r="G87" s="301"/>
      <c r="H87" s="301"/>
      <c r="I87" s="301"/>
      <c r="J87" s="301"/>
      <c r="K87" s="301"/>
      <c r="L87" s="301"/>
      <c r="M87" s="301"/>
      <c r="N87" s="301"/>
      <c r="O87" s="301"/>
      <c r="P87" s="302"/>
      <c r="Q87" s="303"/>
      <c r="R87" s="304"/>
      <c r="S87" s="304"/>
      <c r="T87" s="305"/>
      <c r="U87" s="306"/>
      <c r="V87" s="306"/>
      <c r="W87" s="306"/>
      <c r="X87" s="306"/>
      <c r="Y87" s="307" t="str">
        <f>IF(OR(Q87="",Q86=""),"",ROUNDDOWN(Q87,1)*2)</f>
        <v/>
      </c>
      <c r="Z87" s="308"/>
      <c r="AA87" s="10" t="s">
        <v>20</v>
      </c>
      <c r="AE87" s="1"/>
      <c r="AF87" s="1"/>
      <c r="AG87" s="1"/>
      <c r="AH87" s="30"/>
      <c r="AI87" s="29"/>
      <c r="AJ87" s="29"/>
      <c r="AK87" s="29"/>
      <c r="AL87" s="29"/>
      <c r="AM87" s="29"/>
    </row>
    <row r="88" spans="1:39" s="2" customFormat="1" ht="18" customHeight="1" x14ac:dyDescent="0.45">
      <c r="A88" s="1"/>
      <c r="B88" s="1"/>
      <c r="C88" s="1"/>
      <c r="D88" s="31"/>
      <c r="E88" s="309" t="s">
        <v>83</v>
      </c>
      <c r="F88" s="310"/>
      <c r="G88" s="310"/>
      <c r="H88" s="310"/>
      <c r="I88" s="310"/>
      <c r="J88" s="310"/>
      <c r="K88" s="310"/>
      <c r="L88" s="310"/>
      <c r="M88" s="310"/>
      <c r="N88" s="310"/>
      <c r="O88" s="310"/>
      <c r="P88" s="311"/>
      <c r="Q88" s="312"/>
      <c r="R88" s="313"/>
      <c r="S88" s="313"/>
      <c r="T88" s="314"/>
      <c r="U88" s="315"/>
      <c r="V88" s="315"/>
      <c r="W88" s="315"/>
      <c r="X88" s="315"/>
      <c r="Y88" s="307" t="str">
        <f>IF(Q88="","",INT(Q88)*0.2)</f>
        <v/>
      </c>
      <c r="Z88" s="308"/>
      <c r="AA88" s="10" t="s">
        <v>20</v>
      </c>
      <c r="AE88" s="1"/>
      <c r="AF88" s="1"/>
      <c r="AG88" s="1"/>
      <c r="AH88" s="30"/>
      <c r="AI88" s="29"/>
      <c r="AJ88" s="29"/>
      <c r="AK88" s="29"/>
      <c r="AL88" s="29"/>
      <c r="AM88" s="29"/>
    </row>
    <row r="89" spans="1:39" s="2" customFormat="1" ht="18" customHeight="1" x14ac:dyDescent="0.45">
      <c r="A89" s="1"/>
      <c r="B89" s="1"/>
      <c r="C89" s="1"/>
      <c r="D89" s="1"/>
      <c r="E89" s="6"/>
      <c r="F89" s="1"/>
      <c r="G89" s="1"/>
      <c r="H89" s="1"/>
      <c r="I89" s="1"/>
      <c r="J89" s="1"/>
      <c r="K89" s="1"/>
      <c r="L89" s="1"/>
      <c r="M89" s="1"/>
      <c r="N89" s="1"/>
      <c r="O89" s="1"/>
      <c r="P89" s="1"/>
      <c r="Q89" s="1"/>
      <c r="R89" s="1"/>
      <c r="S89" s="1"/>
      <c r="T89" s="1"/>
      <c r="U89" s="1"/>
      <c r="V89" s="1"/>
      <c r="W89" s="1"/>
      <c r="X89" s="28" t="s">
        <v>82</v>
      </c>
      <c r="Y89" s="307" t="str">
        <f>IF(OR(SUM(Y87:Z88)=0,Q86=""),"",IF(AND(B20="✔",B24="✔",B38="✔",B43="✔",B48="✔",B59="✔",D58="",B73="✔",OR(B76="✔",B80="✔"),B81=""),MIN(25,SUM(Y87:Z88)),0))</f>
        <v/>
      </c>
      <c r="Z89" s="308"/>
      <c r="AA89" s="10" t="s">
        <v>20</v>
      </c>
      <c r="AB89" s="3" t="str">
        <f>IF(AND(Y89=0),"←合計金額が算出されない場合は、前のページにチェック漏れ等がありますので御確認ください。","")</f>
        <v/>
      </c>
    </row>
    <row r="90" spans="1:39" s="2" customFormat="1" x14ac:dyDescent="0.45">
      <c r="A90" s="45" t="s">
        <v>389</v>
      </c>
      <c r="B90" s="1"/>
      <c r="C90" s="1"/>
      <c r="D90" s="1"/>
      <c r="E90" s="1"/>
      <c r="F90" s="1"/>
      <c r="G90" s="1"/>
      <c r="H90" s="1"/>
      <c r="I90" s="1"/>
      <c r="J90" s="1"/>
      <c r="K90" s="1"/>
      <c r="L90" s="1"/>
      <c r="M90" s="1"/>
      <c r="N90" s="1"/>
      <c r="O90" s="1"/>
      <c r="P90" s="1"/>
      <c r="Q90" s="1"/>
      <c r="R90" s="1"/>
      <c r="S90" s="1"/>
      <c r="T90" s="1"/>
      <c r="U90" s="1"/>
      <c r="V90" s="1"/>
      <c r="W90" s="1"/>
      <c r="X90" s="1"/>
      <c r="Y90" s="1"/>
      <c r="Z90" s="1"/>
      <c r="AA90" s="1"/>
    </row>
    <row r="91" spans="1:39" s="2" customFormat="1" x14ac:dyDescent="0.45">
      <c r="A91" s="6"/>
      <c r="B91" s="19" t="s">
        <v>388</v>
      </c>
      <c r="C91" s="1"/>
      <c r="D91" s="1"/>
      <c r="E91" s="1"/>
      <c r="F91" s="1"/>
      <c r="G91" s="1"/>
      <c r="H91" s="1"/>
      <c r="I91" s="1"/>
      <c r="J91" s="1"/>
      <c r="K91" s="1"/>
      <c r="L91" s="1"/>
      <c r="M91" s="1"/>
      <c r="N91" s="1"/>
      <c r="O91" s="1"/>
      <c r="P91" s="1"/>
      <c r="Q91" s="1"/>
      <c r="R91" s="1"/>
      <c r="S91" s="1"/>
      <c r="T91" s="1"/>
      <c r="U91" s="1"/>
      <c r="V91" s="1"/>
      <c r="W91" s="1"/>
      <c r="X91" s="1"/>
      <c r="Y91" s="1"/>
      <c r="Z91" s="1"/>
      <c r="AA91" s="1"/>
    </row>
    <row r="92" spans="1:39" s="2" customFormat="1" x14ac:dyDescent="0.45">
      <c r="A92" s="45" t="s">
        <v>397</v>
      </c>
      <c r="B92" s="1"/>
      <c r="C92" s="1"/>
      <c r="D92" s="1"/>
      <c r="E92" s="1"/>
      <c r="F92" s="1"/>
      <c r="G92" s="1"/>
      <c r="H92" s="1"/>
      <c r="I92" s="1"/>
      <c r="J92" s="1"/>
      <c r="K92" s="1"/>
      <c r="L92" s="1"/>
      <c r="M92" s="1"/>
      <c r="N92" s="1"/>
      <c r="O92" s="1"/>
      <c r="P92" s="1"/>
      <c r="Q92" s="1"/>
      <c r="R92" s="1"/>
      <c r="S92" s="1"/>
      <c r="T92" s="1"/>
      <c r="U92" s="1"/>
      <c r="V92" s="1"/>
      <c r="W92" s="1"/>
      <c r="X92" s="1"/>
      <c r="Y92" s="1"/>
      <c r="Z92" s="1"/>
      <c r="AA92" s="1"/>
    </row>
    <row r="93" spans="1:39" s="2" customFormat="1" x14ac:dyDescent="0.45">
      <c r="A93" s="6"/>
      <c r="B93" s="19" t="s">
        <v>388</v>
      </c>
      <c r="C93" s="1"/>
      <c r="D93" s="1"/>
      <c r="E93" s="1"/>
      <c r="F93" s="1"/>
      <c r="G93" s="1"/>
      <c r="H93" s="1"/>
      <c r="I93" s="1"/>
      <c r="J93" s="1"/>
      <c r="K93" s="1"/>
      <c r="L93" s="1"/>
      <c r="M93" s="1"/>
      <c r="N93" s="1"/>
      <c r="O93" s="1"/>
      <c r="P93" s="1"/>
      <c r="Q93" s="1"/>
      <c r="R93" s="1"/>
      <c r="S93" s="1"/>
      <c r="T93" s="1"/>
      <c r="U93" s="1"/>
      <c r="V93" s="1"/>
      <c r="W93" s="1"/>
      <c r="X93" s="1"/>
      <c r="Y93" s="1"/>
      <c r="Z93" s="1"/>
      <c r="AA93" s="1"/>
    </row>
    <row r="94" spans="1:39" s="2" customFormat="1" x14ac:dyDescent="0.45">
      <c r="A94" s="6"/>
      <c r="B94" s="19"/>
      <c r="C94" s="27" t="s">
        <v>81</v>
      </c>
      <c r="D94" s="1"/>
      <c r="E94" s="1"/>
      <c r="F94" s="1"/>
      <c r="G94" s="1"/>
      <c r="H94" s="1"/>
      <c r="I94" s="1"/>
      <c r="J94" s="1"/>
      <c r="K94" s="1"/>
      <c r="L94" s="1"/>
      <c r="M94" s="1"/>
      <c r="N94" s="1"/>
      <c r="O94" s="1"/>
      <c r="P94" s="1"/>
      <c r="Q94" s="1"/>
      <c r="R94" s="1"/>
      <c r="S94" s="1"/>
      <c r="T94" s="1"/>
      <c r="U94" s="1"/>
      <c r="V94" s="1"/>
      <c r="W94" s="1"/>
      <c r="X94" s="1"/>
      <c r="Y94" s="1"/>
      <c r="Z94" s="1"/>
      <c r="AA94" s="1"/>
    </row>
    <row r="95" spans="1:39" s="2" customFormat="1" x14ac:dyDescent="0.45">
      <c r="A95" s="1"/>
      <c r="B95" s="1"/>
      <c r="C95" s="299" t="s">
        <v>394</v>
      </c>
      <c r="D95" s="299"/>
      <c r="E95" s="299"/>
      <c r="F95" s="299"/>
      <c r="G95" s="299"/>
      <c r="H95" s="299"/>
      <c r="I95" s="299"/>
      <c r="J95" s="299"/>
      <c r="K95" s="299"/>
      <c r="L95" s="299"/>
      <c r="M95" s="299"/>
      <c r="N95" s="299"/>
      <c r="O95" s="299"/>
      <c r="P95" s="299"/>
      <c r="Q95" s="299"/>
      <c r="R95" s="299"/>
      <c r="S95" s="299"/>
      <c r="T95" s="299"/>
      <c r="U95" s="299"/>
      <c r="V95" s="299"/>
      <c r="W95" s="299"/>
      <c r="X95" s="299"/>
      <c r="Y95" s="299"/>
      <c r="Z95" s="299"/>
      <c r="AA95" s="299"/>
    </row>
    <row r="96" spans="1:39" s="2" customFormat="1" x14ac:dyDescent="0.45">
      <c r="A96" s="1"/>
      <c r="B96" s="1"/>
      <c r="C96" s="299"/>
      <c r="D96" s="299"/>
      <c r="E96" s="299"/>
      <c r="F96" s="299"/>
      <c r="G96" s="299"/>
      <c r="H96" s="299"/>
      <c r="I96" s="299"/>
      <c r="J96" s="299"/>
      <c r="K96" s="299"/>
      <c r="L96" s="299"/>
      <c r="M96" s="299"/>
      <c r="N96" s="299"/>
      <c r="O96" s="299"/>
      <c r="P96" s="299"/>
      <c r="Q96" s="299"/>
      <c r="R96" s="299"/>
      <c r="S96" s="299"/>
      <c r="T96" s="299"/>
      <c r="U96" s="299"/>
      <c r="V96" s="299"/>
      <c r="W96" s="299"/>
      <c r="X96" s="299"/>
      <c r="Y96" s="299"/>
      <c r="Z96" s="299"/>
      <c r="AA96" s="299"/>
    </row>
    <row r="97" spans="1:30" s="2" customFormat="1" x14ac:dyDescent="0.45">
      <c r="A97" s="6" t="s">
        <v>80</v>
      </c>
      <c r="B97" s="1"/>
      <c r="C97" s="1"/>
      <c r="D97" s="1"/>
      <c r="E97" s="1"/>
      <c r="F97" s="1"/>
      <c r="G97" s="1"/>
      <c r="H97" s="1"/>
      <c r="I97" s="1"/>
      <c r="J97" s="1"/>
      <c r="K97" s="1"/>
      <c r="L97" s="1"/>
      <c r="M97" s="1"/>
      <c r="N97" s="1"/>
      <c r="O97" s="1"/>
      <c r="P97" s="1"/>
      <c r="Q97" s="1"/>
      <c r="R97" s="1"/>
      <c r="S97" s="1"/>
      <c r="T97" s="1"/>
      <c r="U97" s="1"/>
      <c r="V97" s="1"/>
      <c r="W97" s="1"/>
      <c r="X97" s="1"/>
      <c r="Y97" s="1"/>
      <c r="Z97" s="1"/>
      <c r="AA97" s="1"/>
    </row>
    <row r="98" spans="1:30" s="1" customFormat="1" x14ac:dyDescent="0.45"/>
    <row r="99" spans="1:30" s="2" customFormat="1" x14ac:dyDescent="0.45">
      <c r="A99" s="1" t="s">
        <v>79</v>
      </c>
      <c r="B99" s="1"/>
      <c r="C99" s="1"/>
      <c r="D99" s="1"/>
      <c r="E99" s="1"/>
      <c r="F99" s="1"/>
      <c r="G99" s="1"/>
      <c r="H99" s="1"/>
      <c r="I99" s="1"/>
      <c r="J99" s="1"/>
      <c r="K99" s="1"/>
      <c r="L99" s="1"/>
      <c r="M99" s="1"/>
      <c r="N99" s="1"/>
      <c r="O99" s="1"/>
      <c r="P99" s="1"/>
      <c r="Q99" s="1"/>
      <c r="R99" s="1"/>
      <c r="S99" s="1"/>
      <c r="T99" s="1"/>
      <c r="U99" s="1"/>
      <c r="V99" s="1"/>
      <c r="W99" s="1"/>
      <c r="X99" s="1"/>
      <c r="Y99" s="330" t="s">
        <v>24</v>
      </c>
      <c r="Z99" s="330"/>
      <c r="AA99" s="330"/>
    </row>
    <row r="100" spans="1:30" s="2" customFormat="1" ht="14.25" customHeight="1" x14ac:dyDescent="0.45">
      <c r="A100" s="1"/>
      <c r="B100" s="1" t="s">
        <v>78</v>
      </c>
      <c r="C100" s="1"/>
      <c r="D100" s="1"/>
      <c r="E100" s="1"/>
      <c r="F100" s="1"/>
      <c r="G100" s="1"/>
      <c r="H100" s="1"/>
      <c r="I100" s="1"/>
      <c r="J100" s="1"/>
      <c r="K100" s="1"/>
      <c r="L100" s="1"/>
      <c r="M100" s="1"/>
      <c r="N100" s="1"/>
      <c r="O100" s="1"/>
      <c r="P100" s="1"/>
      <c r="Q100" s="1"/>
      <c r="R100" s="1"/>
      <c r="S100" s="1"/>
      <c r="T100" s="1"/>
      <c r="U100" s="1"/>
      <c r="V100" s="1"/>
      <c r="W100" s="1"/>
      <c r="X100" s="1"/>
      <c r="Y100" s="354"/>
      <c r="Z100" s="354"/>
      <c r="AA100" s="354"/>
    </row>
    <row r="101" spans="1:30" s="2" customFormat="1" x14ac:dyDescent="0.45">
      <c r="A101" s="1"/>
      <c r="B101" s="1" t="s">
        <v>393</v>
      </c>
      <c r="C101" s="1"/>
      <c r="D101" s="1"/>
      <c r="E101" s="1"/>
      <c r="F101" s="1"/>
      <c r="G101" s="1"/>
      <c r="H101" s="1"/>
      <c r="I101" s="1"/>
      <c r="J101" s="1"/>
      <c r="K101" s="1"/>
      <c r="L101" s="1"/>
      <c r="M101" s="1"/>
      <c r="N101" s="1"/>
      <c r="O101" s="1"/>
      <c r="P101" s="1"/>
      <c r="Q101" s="1"/>
      <c r="R101" s="1"/>
      <c r="S101" s="1"/>
      <c r="T101" s="1"/>
      <c r="U101" s="1"/>
      <c r="V101" s="1"/>
      <c r="W101" s="1"/>
      <c r="X101" s="1"/>
      <c r="Y101" s="347" t="str">
        <f>IF(AND(Y89&lt;&gt;"",Y89&gt;=0.2,OR(B103="✔",P103="✔")),IF(B53="✔",0,10),"")</f>
        <v/>
      </c>
      <c r="Z101" s="348"/>
      <c r="AA101" s="10" t="s">
        <v>20</v>
      </c>
      <c r="AD101" s="2" t="s">
        <v>39</v>
      </c>
    </row>
    <row r="102" spans="1:30" s="2" customFormat="1" ht="6.9" customHeight="1" x14ac:dyDescent="0.4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row>
    <row r="103" spans="1:30" s="2" customFormat="1" x14ac:dyDescent="0.45">
      <c r="A103" s="1"/>
      <c r="B103" s="11"/>
      <c r="C103" s="1" t="s">
        <v>77</v>
      </c>
      <c r="D103" s="1"/>
      <c r="E103" s="1"/>
      <c r="F103" s="1"/>
      <c r="G103" s="1"/>
      <c r="H103" s="1"/>
      <c r="I103" s="1"/>
      <c r="J103" s="1"/>
      <c r="K103" s="1"/>
      <c r="L103" s="1"/>
      <c r="M103" s="1"/>
      <c r="N103" s="1"/>
      <c r="O103" s="1"/>
      <c r="P103" s="11"/>
      <c r="Q103" s="1" t="s">
        <v>76</v>
      </c>
      <c r="R103" s="1"/>
      <c r="S103" s="1"/>
      <c r="T103" s="1"/>
      <c r="U103" s="1"/>
      <c r="V103" s="1"/>
      <c r="W103" s="1"/>
      <c r="X103" s="1"/>
      <c r="Y103" s="1"/>
      <c r="Z103" s="1"/>
      <c r="AA103" s="1"/>
    </row>
    <row r="104" spans="1:30" s="2" customFormat="1" ht="13.5" customHeight="1" x14ac:dyDescent="0.45">
      <c r="A104" s="1"/>
      <c r="B104" s="1"/>
      <c r="C104" s="1" t="s">
        <v>75</v>
      </c>
      <c r="D104" s="1"/>
      <c r="E104" s="1"/>
      <c r="F104" s="1"/>
      <c r="G104" s="1"/>
      <c r="H104" s="1"/>
      <c r="I104" s="1"/>
      <c r="J104" s="1"/>
      <c r="K104" s="1"/>
      <c r="L104" s="1"/>
      <c r="M104" s="1"/>
      <c r="N104" s="1"/>
      <c r="O104" s="1"/>
      <c r="P104" s="1"/>
      <c r="Q104" s="355"/>
      <c r="R104" s="355"/>
      <c r="S104" s="355"/>
      <c r="T104" s="355"/>
      <c r="U104" s="355"/>
      <c r="V104" s="355"/>
      <c r="W104" s="355"/>
      <c r="X104" s="355"/>
      <c r="Y104" s="355"/>
      <c r="Z104" s="355"/>
      <c r="AA104" s="355"/>
    </row>
    <row r="105" spans="1:30" s="2" customFormat="1" x14ac:dyDescent="0.45">
      <c r="A105" s="1"/>
      <c r="B105" s="1"/>
      <c r="C105" s="1"/>
      <c r="D105" s="1"/>
      <c r="E105" s="1"/>
      <c r="F105" s="1"/>
      <c r="G105" s="1"/>
      <c r="H105" s="1"/>
      <c r="I105" s="1"/>
      <c r="J105" s="1"/>
      <c r="K105" s="1"/>
      <c r="L105" s="1"/>
      <c r="M105" s="1"/>
      <c r="N105" s="1"/>
      <c r="O105" s="1"/>
      <c r="P105" s="1"/>
      <c r="Q105" s="355"/>
      <c r="R105" s="355"/>
      <c r="S105" s="355"/>
      <c r="T105" s="355"/>
      <c r="U105" s="355"/>
      <c r="V105" s="355"/>
      <c r="W105" s="355"/>
      <c r="X105" s="355"/>
      <c r="Y105" s="355"/>
      <c r="Z105" s="355"/>
      <c r="AA105" s="355"/>
    </row>
    <row r="106" spans="1:30" s="2" customFormat="1" x14ac:dyDescent="0.45">
      <c r="A106" s="1"/>
      <c r="B106" s="1"/>
      <c r="C106" s="6" t="s">
        <v>74</v>
      </c>
      <c r="D106" s="1"/>
      <c r="E106" s="1"/>
      <c r="F106" s="1"/>
      <c r="G106" s="1"/>
      <c r="H106" s="1"/>
      <c r="I106" s="1"/>
      <c r="J106" s="1"/>
      <c r="K106" s="1"/>
      <c r="L106" s="1"/>
      <c r="M106" s="1"/>
      <c r="N106" s="1"/>
      <c r="O106" s="1"/>
      <c r="P106" s="1"/>
      <c r="Q106" s="6" t="s">
        <v>74</v>
      </c>
      <c r="R106" s="1"/>
      <c r="S106" s="1"/>
      <c r="T106" s="1"/>
      <c r="U106" s="1"/>
      <c r="V106" s="1"/>
      <c r="W106" s="1"/>
      <c r="X106" s="1"/>
      <c r="Y106" s="1"/>
      <c r="Z106" s="1"/>
      <c r="AA106" s="1"/>
    </row>
    <row r="107" spans="1:30" s="2" customFormat="1" ht="13.5" customHeight="1" x14ac:dyDescent="0.45">
      <c r="A107" s="1"/>
      <c r="B107" s="1"/>
      <c r="C107" s="356" t="s">
        <v>73</v>
      </c>
      <c r="D107" s="355"/>
      <c r="E107" s="355"/>
      <c r="F107" s="355"/>
      <c r="G107" s="355"/>
      <c r="H107" s="355"/>
      <c r="I107" s="355"/>
      <c r="J107" s="355"/>
      <c r="K107" s="355"/>
      <c r="L107" s="355"/>
      <c r="M107" s="355"/>
      <c r="N107" s="355"/>
      <c r="O107" s="1"/>
      <c r="P107" s="1"/>
      <c r="Q107" s="356" t="s">
        <v>72</v>
      </c>
      <c r="R107" s="356"/>
      <c r="S107" s="356"/>
      <c r="T107" s="356"/>
      <c r="U107" s="356"/>
      <c r="V107" s="356"/>
      <c r="W107" s="356"/>
      <c r="X107" s="356"/>
      <c r="Y107" s="356"/>
      <c r="Z107" s="356"/>
      <c r="AA107" s="356"/>
    </row>
    <row r="108" spans="1:30" s="2" customFormat="1" x14ac:dyDescent="0.45">
      <c r="A108" s="1"/>
      <c r="B108" s="1"/>
      <c r="C108" s="355"/>
      <c r="D108" s="355"/>
      <c r="E108" s="355"/>
      <c r="F108" s="355"/>
      <c r="G108" s="355"/>
      <c r="H108" s="355"/>
      <c r="I108" s="355"/>
      <c r="J108" s="355"/>
      <c r="K108" s="355"/>
      <c r="L108" s="355"/>
      <c r="M108" s="355"/>
      <c r="N108" s="355"/>
      <c r="O108" s="1"/>
      <c r="P108" s="1"/>
      <c r="Q108" s="356"/>
      <c r="R108" s="356"/>
      <c r="S108" s="356"/>
      <c r="T108" s="356"/>
      <c r="U108" s="356"/>
      <c r="V108" s="356"/>
      <c r="W108" s="356"/>
      <c r="X108" s="356"/>
      <c r="Y108" s="356"/>
      <c r="Z108" s="356"/>
      <c r="AA108" s="356"/>
    </row>
    <row r="109" spans="1:30" s="2" customFormat="1" x14ac:dyDescent="0.45">
      <c r="A109" s="1"/>
      <c r="B109" s="1"/>
      <c r="C109" s="26" t="s">
        <v>47</v>
      </c>
      <c r="D109" s="25"/>
      <c r="E109" s="25"/>
      <c r="F109" s="25"/>
      <c r="G109" s="25"/>
      <c r="H109" s="25"/>
      <c r="I109" s="25"/>
      <c r="J109" s="25"/>
      <c r="K109" s="25"/>
      <c r="L109" s="25"/>
      <c r="M109" s="25"/>
      <c r="N109" s="25"/>
      <c r="O109" s="1"/>
      <c r="P109" s="1"/>
      <c r="Q109" s="26" t="s">
        <v>47</v>
      </c>
      <c r="R109" s="25"/>
      <c r="S109" s="25"/>
      <c r="T109" s="25"/>
      <c r="U109" s="25"/>
      <c r="V109" s="25"/>
      <c r="W109" s="25"/>
      <c r="X109" s="25"/>
      <c r="Y109" s="25"/>
      <c r="Z109" s="25"/>
      <c r="AA109" s="25"/>
    </row>
    <row r="110" spans="1:30" s="2" customFormat="1" ht="25.5" customHeight="1" x14ac:dyDescent="0.45">
      <c r="A110" s="1"/>
      <c r="B110" s="1"/>
      <c r="C110" s="357" t="s">
        <v>71</v>
      </c>
      <c r="D110" s="357"/>
      <c r="E110" s="357"/>
      <c r="F110" s="357"/>
      <c r="G110" s="357"/>
      <c r="H110" s="357"/>
      <c r="I110" s="357"/>
      <c r="J110" s="357"/>
      <c r="K110" s="357"/>
      <c r="L110" s="357"/>
      <c r="M110" s="357"/>
      <c r="N110" s="357"/>
      <c r="O110" s="1"/>
      <c r="P110" s="1"/>
      <c r="Q110" s="357" t="s">
        <v>70</v>
      </c>
      <c r="R110" s="357"/>
      <c r="S110" s="357"/>
      <c r="T110" s="357"/>
      <c r="U110" s="357"/>
      <c r="V110" s="357"/>
      <c r="W110" s="357"/>
      <c r="X110" s="357"/>
      <c r="Y110" s="357"/>
      <c r="Z110" s="357"/>
      <c r="AA110" s="357"/>
    </row>
    <row r="111" spans="1:30" s="2" customFormat="1" ht="13.5" customHeight="1" x14ac:dyDescent="0.45">
      <c r="A111" s="1"/>
      <c r="B111" s="1"/>
      <c r="C111" s="1"/>
      <c r="D111" s="24"/>
      <c r="E111" s="24"/>
      <c r="F111" s="24"/>
      <c r="G111" s="24"/>
      <c r="H111" s="24"/>
      <c r="I111" s="24"/>
      <c r="J111" s="24"/>
      <c r="K111" s="24"/>
      <c r="L111" s="24"/>
      <c r="M111" s="24"/>
      <c r="N111" s="24"/>
      <c r="O111" s="1"/>
      <c r="P111" s="1"/>
      <c r="Q111" s="23" t="s">
        <v>69</v>
      </c>
      <c r="R111" s="16"/>
      <c r="S111" s="16"/>
      <c r="T111" s="16"/>
      <c r="U111" s="16"/>
      <c r="V111" s="16"/>
      <c r="W111" s="16"/>
      <c r="X111" s="16"/>
      <c r="Y111" s="16"/>
      <c r="Z111" s="16"/>
      <c r="AA111" s="16"/>
    </row>
    <row r="112" spans="1:30" s="2" customFormat="1" ht="6.9" customHeight="1" x14ac:dyDescent="0.4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row>
    <row r="113" spans="1:30" s="2" customFormat="1" x14ac:dyDescent="0.45">
      <c r="A113" s="1"/>
      <c r="B113" s="1"/>
      <c r="C113" s="358" t="s">
        <v>68</v>
      </c>
      <c r="D113" s="358"/>
      <c r="E113" s="358"/>
      <c r="F113" s="358"/>
      <c r="G113" s="358"/>
      <c r="H113" s="358"/>
      <c r="I113" s="358"/>
      <c r="J113" s="358"/>
      <c r="K113" s="358"/>
      <c r="L113" s="358"/>
      <c r="M113" s="358"/>
      <c r="N113" s="358"/>
      <c r="O113" s="358"/>
      <c r="P113" s="358"/>
      <c r="Q113" s="358"/>
      <c r="R113" s="358"/>
      <c r="S113" s="358"/>
      <c r="T113" s="358"/>
      <c r="U113" s="358"/>
      <c r="V113" s="358"/>
      <c r="W113" s="358"/>
      <c r="X113" s="358"/>
      <c r="Y113" s="358"/>
      <c r="Z113" s="358"/>
      <c r="AA113" s="16"/>
    </row>
    <row r="114" spans="1:30" s="2" customFormat="1" x14ac:dyDescent="0.45">
      <c r="A114" s="1"/>
      <c r="B114" s="1"/>
      <c r="C114" s="358"/>
      <c r="D114" s="358"/>
      <c r="E114" s="358"/>
      <c r="F114" s="358"/>
      <c r="G114" s="358"/>
      <c r="H114" s="358"/>
      <c r="I114" s="358"/>
      <c r="J114" s="358"/>
      <c r="K114" s="358"/>
      <c r="L114" s="358"/>
      <c r="M114" s="358"/>
      <c r="N114" s="358"/>
      <c r="O114" s="358"/>
      <c r="P114" s="358"/>
      <c r="Q114" s="358"/>
      <c r="R114" s="358"/>
      <c r="S114" s="358"/>
      <c r="T114" s="358"/>
      <c r="U114" s="358"/>
      <c r="V114" s="358"/>
      <c r="W114" s="358"/>
      <c r="X114" s="358"/>
      <c r="Y114" s="358"/>
      <c r="Z114" s="358"/>
      <c r="AA114" s="16"/>
    </row>
    <row r="115" spans="1:30" s="2" customFormat="1" ht="13.5" customHeight="1" x14ac:dyDescent="0.45">
      <c r="A115" s="1"/>
      <c r="B115" s="1"/>
      <c r="C115" s="1"/>
      <c r="D115" s="1"/>
      <c r="E115" s="1"/>
      <c r="F115" s="1"/>
      <c r="G115" s="1"/>
      <c r="H115" s="1"/>
      <c r="I115" s="1"/>
      <c r="J115" s="1"/>
      <c r="K115" s="1"/>
      <c r="L115" s="1"/>
      <c r="M115" s="1"/>
      <c r="N115" s="1"/>
      <c r="O115" s="1"/>
      <c r="P115" s="1"/>
      <c r="Q115" s="1"/>
      <c r="R115" s="1"/>
      <c r="S115" s="1"/>
      <c r="T115" s="1"/>
      <c r="U115" s="1"/>
      <c r="V115" s="1"/>
      <c r="W115" s="1"/>
      <c r="X115" s="1"/>
      <c r="Y115" s="22"/>
      <c r="Z115" s="22"/>
      <c r="AA115" s="22"/>
    </row>
    <row r="116" spans="1:30" s="2" customFormat="1" x14ac:dyDescent="0.45">
      <c r="A116" s="1" t="s">
        <v>67</v>
      </c>
      <c r="B116" s="1"/>
      <c r="C116" s="1"/>
      <c r="D116" s="1"/>
      <c r="E116" s="1"/>
      <c r="F116" s="1"/>
      <c r="G116" s="1"/>
      <c r="H116" s="1"/>
      <c r="I116" s="1"/>
      <c r="J116" s="1"/>
      <c r="K116" s="1"/>
      <c r="L116" s="1"/>
      <c r="M116" s="1"/>
      <c r="N116" s="1"/>
      <c r="O116" s="1"/>
      <c r="P116" s="1"/>
      <c r="Q116" s="1"/>
      <c r="R116" s="1"/>
      <c r="S116" s="1"/>
      <c r="T116" s="1"/>
      <c r="U116" s="1"/>
      <c r="V116" s="1"/>
      <c r="W116" s="1"/>
      <c r="X116" s="1"/>
      <c r="Y116" s="359" t="s">
        <v>24</v>
      </c>
      <c r="Z116" s="359"/>
      <c r="AA116" s="359"/>
    </row>
    <row r="117" spans="1:30" s="2" customFormat="1" ht="13.5" customHeight="1" x14ac:dyDescent="0.45">
      <c r="A117" s="1"/>
      <c r="B117" s="1" t="s">
        <v>66</v>
      </c>
      <c r="C117" s="1"/>
      <c r="D117" s="1"/>
      <c r="E117" s="1"/>
      <c r="F117" s="1"/>
      <c r="G117" s="1"/>
      <c r="H117" s="1"/>
      <c r="I117" s="1"/>
      <c r="J117" s="1"/>
      <c r="K117" s="1"/>
      <c r="L117" s="1"/>
      <c r="M117" s="1"/>
      <c r="N117" s="1"/>
      <c r="O117" s="1"/>
      <c r="P117" s="1"/>
      <c r="Q117" s="1"/>
      <c r="R117" s="1"/>
      <c r="S117" s="1"/>
      <c r="T117" s="1"/>
      <c r="U117" s="1"/>
      <c r="V117" s="1"/>
      <c r="W117" s="1"/>
      <c r="X117" s="1"/>
      <c r="Y117" s="354"/>
      <c r="Z117" s="354"/>
      <c r="AA117" s="354"/>
    </row>
    <row r="118" spans="1:30" s="2" customFormat="1" x14ac:dyDescent="0.45">
      <c r="A118" s="1"/>
      <c r="B118" s="21" t="s">
        <v>65</v>
      </c>
      <c r="C118" s="1"/>
      <c r="D118" s="1"/>
      <c r="E118" s="1"/>
      <c r="F118" s="1"/>
      <c r="G118" s="1"/>
      <c r="H118" s="1"/>
      <c r="I118" s="1"/>
      <c r="J118" s="1"/>
      <c r="K118" s="1"/>
      <c r="L118" s="1"/>
      <c r="M118" s="1"/>
      <c r="N118" s="1"/>
      <c r="O118" s="1"/>
      <c r="P118" s="1"/>
      <c r="Q118" s="1"/>
      <c r="R118" s="1"/>
      <c r="S118" s="1"/>
      <c r="T118" s="1"/>
      <c r="U118" s="1"/>
      <c r="V118" s="1"/>
      <c r="W118" s="1"/>
      <c r="X118" s="1"/>
      <c r="Y118" s="347" t="str">
        <f>IF(AND(Y89&gt;=0.2,B123="✔",B125="✔",B128="✔",B131="✔"),10,IF(AND(Y89&gt;=0.2,B123="✔",B125="✔",B133="✔"),10,IF(AND(B125="✔",B135="✔",B123=""),10,"")))</f>
        <v/>
      </c>
      <c r="Z118" s="348"/>
      <c r="AA118" s="10" t="s">
        <v>20</v>
      </c>
    </row>
    <row r="119" spans="1:30" s="2" customFormat="1" x14ac:dyDescent="0.45">
      <c r="A119" s="1"/>
      <c r="B119" s="21" t="s">
        <v>64</v>
      </c>
      <c r="C119" s="1"/>
      <c r="D119" s="1"/>
      <c r="E119" s="1"/>
      <c r="F119" s="1"/>
      <c r="G119" s="1"/>
      <c r="H119" s="1"/>
      <c r="I119" s="1"/>
      <c r="J119" s="1"/>
      <c r="K119" s="1"/>
      <c r="L119" s="1"/>
      <c r="M119" s="1"/>
      <c r="N119" s="1"/>
      <c r="O119" s="1"/>
      <c r="P119" s="1"/>
      <c r="Q119" s="1"/>
      <c r="R119" s="1"/>
      <c r="S119" s="1"/>
      <c r="T119" s="1"/>
      <c r="U119" s="1"/>
      <c r="V119" s="1"/>
      <c r="W119" s="1"/>
      <c r="X119" s="1"/>
      <c r="Y119" s="12"/>
      <c r="Z119" s="12"/>
      <c r="AA119" s="20"/>
    </row>
    <row r="120" spans="1:30" s="2" customFormat="1" x14ac:dyDescent="0.45">
      <c r="A120" s="1"/>
      <c r="B120" s="21" t="s">
        <v>63</v>
      </c>
      <c r="C120" s="1"/>
      <c r="D120" s="1"/>
      <c r="E120" s="1"/>
      <c r="F120" s="1"/>
      <c r="G120" s="1"/>
      <c r="H120" s="1"/>
      <c r="I120" s="1"/>
      <c r="J120" s="1"/>
      <c r="K120" s="1"/>
      <c r="L120" s="1"/>
      <c r="M120" s="1"/>
      <c r="N120" s="1"/>
      <c r="O120" s="1"/>
      <c r="P120" s="1"/>
      <c r="Q120" s="1"/>
      <c r="R120" s="1"/>
      <c r="S120" s="1"/>
      <c r="T120" s="1"/>
      <c r="U120" s="1"/>
      <c r="V120" s="1"/>
      <c r="W120" s="1"/>
      <c r="X120" s="1"/>
      <c r="Y120" s="12"/>
      <c r="Z120" s="12"/>
      <c r="AA120" s="20"/>
    </row>
    <row r="121" spans="1:30" s="2" customFormat="1" ht="9" customHeight="1" x14ac:dyDescent="0.45">
      <c r="A121" s="1"/>
      <c r="B121" s="1"/>
      <c r="C121" s="1"/>
      <c r="D121" s="1"/>
      <c r="E121" s="1"/>
      <c r="F121" s="1"/>
      <c r="G121" s="1"/>
      <c r="H121" s="1"/>
      <c r="I121" s="1"/>
      <c r="J121" s="1"/>
      <c r="K121" s="1"/>
      <c r="L121" s="1"/>
      <c r="M121" s="1"/>
      <c r="N121" s="1"/>
      <c r="O121" s="1"/>
      <c r="P121" s="1"/>
      <c r="Q121" s="1"/>
      <c r="R121" s="1"/>
      <c r="S121" s="1"/>
      <c r="T121" s="1"/>
      <c r="U121" s="1"/>
      <c r="V121" s="1"/>
      <c r="W121" s="1"/>
      <c r="X121" s="1"/>
      <c r="Y121" s="12"/>
      <c r="Z121" s="12"/>
      <c r="AA121" s="20"/>
    </row>
    <row r="122" spans="1:30" s="2" customFormat="1" ht="6.9" customHeight="1" x14ac:dyDescent="0.4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row>
    <row r="123" spans="1:30" s="2" customFormat="1" x14ac:dyDescent="0.45">
      <c r="A123" s="1"/>
      <c r="B123" s="11"/>
      <c r="C123" s="1" t="s">
        <v>62</v>
      </c>
      <c r="D123" s="1"/>
      <c r="E123" s="1"/>
      <c r="F123" s="1"/>
      <c r="G123" s="1"/>
      <c r="H123" s="1"/>
      <c r="I123" s="1"/>
      <c r="J123" s="1"/>
      <c r="K123" s="1"/>
      <c r="L123" s="1"/>
      <c r="M123" s="1"/>
      <c r="N123" s="1"/>
      <c r="O123" s="1"/>
      <c r="P123" s="1"/>
      <c r="Q123" s="1"/>
      <c r="R123" s="1"/>
      <c r="S123" s="1"/>
      <c r="T123" s="1"/>
      <c r="U123" s="1"/>
      <c r="V123" s="1"/>
      <c r="W123" s="1"/>
      <c r="X123" s="1"/>
      <c r="Y123" s="1"/>
      <c r="Z123" s="1"/>
      <c r="AA123" s="1"/>
      <c r="AD123" s="2" t="s">
        <v>39</v>
      </c>
    </row>
    <row r="124" spans="1:30" s="2" customFormat="1" ht="6.9" customHeight="1" x14ac:dyDescent="0.4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row>
    <row r="125" spans="1:30" s="2" customFormat="1" x14ac:dyDescent="0.45">
      <c r="A125" s="1"/>
      <c r="B125" s="11"/>
      <c r="C125" s="1" t="s">
        <v>61</v>
      </c>
      <c r="D125" s="1"/>
      <c r="E125" s="1"/>
      <c r="F125" s="1"/>
      <c r="G125" s="1"/>
      <c r="H125" s="1"/>
      <c r="I125" s="1"/>
      <c r="J125" s="1"/>
      <c r="K125" s="1"/>
      <c r="L125" s="1"/>
      <c r="M125" s="1"/>
      <c r="N125" s="1"/>
      <c r="O125" s="1"/>
      <c r="P125" s="1"/>
      <c r="Q125" s="1"/>
      <c r="R125" s="1"/>
      <c r="S125" s="1"/>
      <c r="T125" s="1"/>
      <c r="U125" s="1"/>
      <c r="V125" s="1"/>
      <c r="W125" s="1"/>
      <c r="X125" s="1"/>
      <c r="Y125" s="1"/>
      <c r="Z125" s="1"/>
      <c r="AA125" s="1"/>
    </row>
    <row r="126" spans="1:30" s="2" customFormat="1" x14ac:dyDescent="0.45">
      <c r="A126" s="1"/>
      <c r="B126" s="1"/>
      <c r="C126" s="6" t="s">
        <v>60</v>
      </c>
      <c r="D126" s="1"/>
      <c r="E126" s="1"/>
      <c r="F126" s="1"/>
      <c r="G126" s="1"/>
      <c r="H126" s="1"/>
      <c r="I126" s="1"/>
      <c r="J126" s="1"/>
      <c r="K126" s="1"/>
      <c r="L126" s="1"/>
      <c r="M126" s="1"/>
      <c r="N126" s="1"/>
      <c r="O126" s="1"/>
      <c r="P126" s="1"/>
      <c r="Q126" s="1"/>
      <c r="R126" s="1"/>
      <c r="S126" s="1"/>
      <c r="T126" s="1"/>
      <c r="U126" s="1"/>
      <c r="V126" s="1"/>
      <c r="W126" s="1"/>
      <c r="X126" s="1"/>
      <c r="Y126" s="1"/>
      <c r="Z126" s="1"/>
      <c r="AA126" s="1"/>
    </row>
    <row r="127" spans="1:30" s="2" customFormat="1" ht="6.9" customHeight="1" x14ac:dyDescent="0.4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row>
    <row r="128" spans="1:30" s="2" customFormat="1" x14ac:dyDescent="0.45">
      <c r="A128" s="1"/>
      <c r="B128" s="11"/>
      <c r="C128" s="1" t="s">
        <v>59</v>
      </c>
      <c r="D128" s="1"/>
      <c r="E128" s="1"/>
      <c r="F128" s="1"/>
      <c r="G128" s="1"/>
      <c r="H128" s="1"/>
      <c r="I128" s="1"/>
      <c r="J128" s="1"/>
      <c r="K128" s="1"/>
      <c r="L128" s="1"/>
      <c r="M128" s="1"/>
      <c r="N128" s="1"/>
      <c r="O128" s="1"/>
      <c r="P128" s="1"/>
      <c r="Q128" s="1"/>
      <c r="R128" s="1"/>
      <c r="S128" s="1"/>
      <c r="T128" s="1"/>
      <c r="U128" s="1"/>
      <c r="V128" s="1"/>
      <c r="W128" s="1"/>
      <c r="X128" s="1"/>
      <c r="Y128" s="1"/>
      <c r="Z128" s="1"/>
      <c r="AA128" s="1"/>
    </row>
    <row r="129" spans="1:28" s="2" customFormat="1" x14ac:dyDescent="0.45">
      <c r="A129" s="1"/>
      <c r="B129" s="1"/>
      <c r="C129" s="6" t="s">
        <v>58</v>
      </c>
      <c r="D129" s="1"/>
      <c r="E129" s="1"/>
      <c r="F129" s="1"/>
      <c r="G129" s="1"/>
      <c r="H129" s="1"/>
      <c r="I129" s="1"/>
      <c r="J129" s="1"/>
      <c r="K129" s="1"/>
      <c r="L129" s="1"/>
      <c r="M129" s="1"/>
      <c r="N129" s="1"/>
      <c r="O129" s="1"/>
      <c r="P129" s="1"/>
      <c r="Q129" s="1"/>
      <c r="R129" s="1"/>
      <c r="S129" s="1"/>
      <c r="T129" s="1"/>
      <c r="U129" s="1"/>
      <c r="V129" s="1"/>
      <c r="W129" s="1"/>
      <c r="X129" s="1"/>
      <c r="Y129" s="1"/>
      <c r="Z129" s="1"/>
      <c r="AA129" s="1"/>
    </row>
    <row r="130" spans="1:28" s="2" customFormat="1" ht="6.9" customHeight="1" x14ac:dyDescent="0.4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row>
    <row r="131" spans="1:28" s="2" customFormat="1" x14ac:dyDescent="0.45">
      <c r="A131" s="1"/>
      <c r="B131" s="11"/>
      <c r="C131" s="1" t="s">
        <v>57</v>
      </c>
      <c r="D131" s="1"/>
      <c r="E131" s="1"/>
      <c r="F131" s="1"/>
      <c r="G131" s="1"/>
      <c r="H131" s="1"/>
      <c r="I131" s="1"/>
      <c r="J131" s="1"/>
      <c r="K131" s="1"/>
      <c r="L131" s="1"/>
      <c r="M131" s="1"/>
      <c r="N131" s="1"/>
      <c r="O131" s="1"/>
      <c r="P131" s="1"/>
      <c r="Q131" s="1"/>
      <c r="R131" s="1"/>
      <c r="S131" s="1"/>
      <c r="T131" s="1"/>
      <c r="U131" s="1"/>
      <c r="V131" s="1"/>
      <c r="W131" s="1"/>
      <c r="X131" s="1"/>
      <c r="Y131" s="1"/>
      <c r="Z131" s="1"/>
      <c r="AA131" s="1"/>
    </row>
    <row r="132" spans="1:28" s="2" customFormat="1" ht="6.9" customHeight="1" x14ac:dyDescent="0.4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row>
    <row r="133" spans="1:28" s="2" customFormat="1" x14ac:dyDescent="0.45">
      <c r="A133" s="1"/>
      <c r="B133" s="11"/>
      <c r="C133" s="1" t="s">
        <v>56</v>
      </c>
      <c r="D133" s="1"/>
      <c r="E133" s="1"/>
      <c r="F133" s="1"/>
      <c r="G133" s="1"/>
      <c r="H133" s="1"/>
      <c r="I133" s="1"/>
      <c r="J133" s="1"/>
      <c r="K133" s="1"/>
      <c r="L133" s="1"/>
      <c r="M133" s="1"/>
      <c r="N133" s="1"/>
      <c r="O133" s="1"/>
      <c r="P133" s="1"/>
      <c r="Q133" s="1"/>
      <c r="R133" s="1"/>
      <c r="S133" s="1"/>
      <c r="T133" s="1"/>
      <c r="U133" s="1"/>
      <c r="V133" s="1"/>
      <c r="W133" s="1"/>
      <c r="X133" s="1"/>
      <c r="Y133" s="1"/>
      <c r="Z133" s="1"/>
      <c r="AA133" s="1"/>
    </row>
    <row r="134" spans="1:28" s="2" customFormat="1" ht="7.5" customHeight="1" x14ac:dyDescent="0.4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row>
    <row r="135" spans="1:28" s="2" customFormat="1" x14ac:dyDescent="0.45">
      <c r="A135" s="1"/>
      <c r="B135" s="11"/>
      <c r="C135" s="1" t="s">
        <v>55</v>
      </c>
      <c r="D135" s="1"/>
      <c r="E135" s="1"/>
      <c r="F135" s="1"/>
      <c r="G135" s="1"/>
      <c r="H135" s="1"/>
      <c r="I135" s="1"/>
      <c r="J135" s="1"/>
      <c r="K135" s="1"/>
      <c r="L135" s="1"/>
      <c r="M135" s="1"/>
      <c r="N135" s="1"/>
      <c r="O135" s="1"/>
      <c r="P135" s="1"/>
      <c r="Q135" s="1"/>
      <c r="R135" s="1"/>
      <c r="S135" s="1"/>
      <c r="T135" s="1"/>
      <c r="U135" s="1"/>
      <c r="V135" s="1"/>
      <c r="W135" s="1"/>
      <c r="X135" s="1"/>
      <c r="Y135" s="1"/>
      <c r="Z135" s="1"/>
      <c r="AA135" s="1"/>
    </row>
    <row r="136" spans="1:28" s="2" customFormat="1" ht="6.9" customHeight="1" x14ac:dyDescent="0.4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row>
    <row r="137" spans="1:28" s="2" customFormat="1" ht="15" customHeight="1" x14ac:dyDescent="0.45">
      <c r="A137" s="1"/>
      <c r="B137" s="349" t="s">
        <v>54</v>
      </c>
      <c r="C137" s="349"/>
      <c r="D137" s="349"/>
      <c r="E137" s="349"/>
      <c r="F137" s="349"/>
      <c r="G137" s="349"/>
      <c r="H137" s="318" t="s">
        <v>53</v>
      </c>
      <c r="I137" s="318"/>
      <c r="J137" s="318"/>
      <c r="K137" s="318"/>
      <c r="L137" s="318"/>
      <c r="M137" s="318"/>
      <c r="N137" s="318"/>
      <c r="O137" s="319"/>
      <c r="P137" s="319"/>
      <c r="Q137" s="319"/>
      <c r="R137" s="319"/>
      <c r="S137" s="319"/>
      <c r="T137" s="319"/>
      <c r="U137" s="319"/>
      <c r="V137" s="319"/>
      <c r="W137" s="319"/>
      <c r="X137" s="319"/>
      <c r="Y137" s="319"/>
      <c r="Z137" s="319"/>
      <c r="AA137" s="1"/>
      <c r="AB137" s="3" t="str">
        <f>IF(AND(O137="",Y118=10),"→申請者の申請時住所の小学校区を記載してください。","")</f>
        <v/>
      </c>
    </row>
    <row r="138" spans="1:28" s="2" customFormat="1" ht="15" customHeight="1" x14ac:dyDescent="0.45">
      <c r="A138" s="1"/>
      <c r="B138" s="349"/>
      <c r="C138" s="349"/>
      <c r="D138" s="349"/>
      <c r="E138" s="349"/>
      <c r="F138" s="349"/>
      <c r="G138" s="349"/>
      <c r="H138" s="318" t="s">
        <v>52</v>
      </c>
      <c r="I138" s="318"/>
      <c r="J138" s="318"/>
      <c r="K138" s="318"/>
      <c r="L138" s="318"/>
      <c r="M138" s="318"/>
      <c r="N138" s="318"/>
      <c r="O138" s="319"/>
      <c r="P138" s="319"/>
      <c r="Q138" s="319"/>
      <c r="R138" s="319"/>
      <c r="S138" s="319"/>
      <c r="T138" s="319"/>
      <c r="U138" s="319"/>
      <c r="V138" s="319"/>
      <c r="W138" s="319"/>
      <c r="X138" s="319"/>
      <c r="Y138" s="319"/>
      <c r="Z138" s="319"/>
      <c r="AA138" s="1"/>
      <c r="AB138" s="3" t="str">
        <f>IF(AND(O138="",Y118=10),"→申請者の住宅建設地の小学校区を記載してください。","")</f>
        <v/>
      </c>
    </row>
    <row r="139" spans="1:28" s="2" customFormat="1" ht="15" customHeight="1" x14ac:dyDescent="0.45">
      <c r="A139" s="1"/>
      <c r="B139" s="300" t="s">
        <v>51</v>
      </c>
      <c r="C139" s="301"/>
      <c r="D139" s="301"/>
      <c r="E139" s="301"/>
      <c r="F139" s="301"/>
      <c r="G139" s="302"/>
      <c r="H139" s="318" t="s">
        <v>50</v>
      </c>
      <c r="I139" s="318"/>
      <c r="J139" s="318"/>
      <c r="K139" s="318"/>
      <c r="L139" s="318"/>
      <c r="M139" s="318"/>
      <c r="N139" s="318"/>
      <c r="O139" s="319"/>
      <c r="P139" s="319"/>
      <c r="Q139" s="319"/>
      <c r="R139" s="319"/>
      <c r="S139" s="319"/>
      <c r="T139" s="319"/>
      <c r="U139" s="319"/>
      <c r="V139" s="319"/>
      <c r="W139" s="319"/>
      <c r="X139" s="319"/>
      <c r="Y139" s="319"/>
      <c r="Z139" s="319"/>
      <c r="AA139" s="1"/>
      <c r="AB139" s="3" t="str">
        <f>IF(AND(O139="",Y118=10),"→同居、近居対象の親族世帯の住所を記載してください。","")</f>
        <v/>
      </c>
    </row>
    <row r="140" spans="1:28" s="2" customFormat="1" ht="15" customHeight="1" x14ac:dyDescent="0.45">
      <c r="A140" s="1"/>
      <c r="B140" s="350"/>
      <c r="C140" s="289"/>
      <c r="D140" s="289"/>
      <c r="E140" s="289"/>
      <c r="F140" s="289"/>
      <c r="G140" s="346"/>
      <c r="H140" s="318" t="s">
        <v>49</v>
      </c>
      <c r="I140" s="318"/>
      <c r="J140" s="318"/>
      <c r="K140" s="318"/>
      <c r="L140" s="318"/>
      <c r="M140" s="318"/>
      <c r="N140" s="318"/>
      <c r="O140" s="319"/>
      <c r="P140" s="319"/>
      <c r="Q140" s="319"/>
      <c r="R140" s="319"/>
      <c r="S140" s="319"/>
      <c r="T140" s="319"/>
      <c r="U140" s="319"/>
      <c r="V140" s="319"/>
      <c r="W140" s="319"/>
      <c r="X140" s="319"/>
      <c r="Y140" s="319"/>
      <c r="Z140" s="319"/>
      <c r="AA140" s="1"/>
      <c r="AB140" s="3" t="str">
        <f>IF(AND(O140="",Y118=10),"→同居、近居対象の親族世帯の小学校区を記載してください。","")</f>
        <v/>
      </c>
    </row>
    <row r="141" spans="1:28" s="2" customFormat="1" ht="14.25" customHeight="1" x14ac:dyDescent="0.45">
      <c r="A141" s="1"/>
      <c r="B141" s="351"/>
      <c r="C141" s="352"/>
      <c r="D141" s="352"/>
      <c r="E141" s="352"/>
      <c r="F141" s="352"/>
      <c r="G141" s="353"/>
      <c r="H141" s="318" t="s">
        <v>48</v>
      </c>
      <c r="I141" s="318"/>
      <c r="J141" s="318"/>
      <c r="K141" s="318"/>
      <c r="L141" s="318"/>
      <c r="M141" s="318"/>
      <c r="N141" s="318"/>
      <c r="O141" s="319"/>
      <c r="P141" s="319"/>
      <c r="Q141" s="319"/>
      <c r="R141" s="319"/>
      <c r="S141" s="319"/>
      <c r="T141" s="319"/>
      <c r="U141" s="319"/>
      <c r="V141" s="319"/>
      <c r="W141" s="319"/>
      <c r="X141" s="319"/>
      <c r="Y141" s="319"/>
      <c r="Z141" s="319"/>
      <c r="AA141" s="1"/>
      <c r="AB141" s="3" t="str">
        <f>IF(AND(O141="",Y118=10),"→選択してください。","")</f>
        <v/>
      </c>
    </row>
    <row r="142" spans="1:28" s="2" customFormat="1" ht="15.75" customHeight="1" x14ac:dyDescent="0.45">
      <c r="A142" s="1"/>
      <c r="B142" s="1"/>
      <c r="C142" s="19" t="s">
        <v>47</v>
      </c>
      <c r="D142" s="1"/>
      <c r="E142" s="1"/>
      <c r="F142" s="1"/>
      <c r="G142" s="1"/>
      <c r="H142" s="1"/>
      <c r="I142" s="1"/>
      <c r="J142" s="1"/>
      <c r="K142" s="1"/>
      <c r="L142" s="1"/>
      <c r="M142" s="1"/>
      <c r="N142" s="1"/>
      <c r="O142" s="1"/>
      <c r="P142" s="1"/>
      <c r="Q142" s="1"/>
      <c r="R142" s="1"/>
      <c r="S142" s="1"/>
      <c r="T142" s="1"/>
      <c r="U142" s="1"/>
      <c r="V142" s="1"/>
      <c r="W142" s="1"/>
      <c r="X142" s="1"/>
      <c r="Y142" s="1"/>
      <c r="Z142" s="1"/>
      <c r="AA142" s="1"/>
    </row>
    <row r="143" spans="1:28" s="2" customFormat="1" x14ac:dyDescent="0.45">
      <c r="A143" s="1"/>
      <c r="B143" s="1"/>
      <c r="C143" s="17" t="s">
        <v>46</v>
      </c>
      <c r="D143" s="18"/>
      <c r="E143" s="18"/>
      <c r="F143" s="18"/>
      <c r="G143" s="18"/>
      <c r="H143" s="18"/>
      <c r="I143" s="18"/>
      <c r="J143" s="18"/>
      <c r="K143" s="18"/>
      <c r="L143" s="18"/>
      <c r="M143" s="18"/>
      <c r="N143" s="18"/>
      <c r="O143" s="1"/>
      <c r="P143" s="1"/>
      <c r="Q143" s="1"/>
      <c r="R143" s="1"/>
      <c r="S143" s="1"/>
      <c r="T143" s="1"/>
      <c r="U143" s="1"/>
      <c r="V143" s="1"/>
      <c r="W143" s="1"/>
      <c r="X143" s="1"/>
      <c r="Y143" s="1"/>
      <c r="Z143" s="1"/>
      <c r="AA143" s="1"/>
    </row>
    <row r="144" spans="1:28" s="2" customFormat="1" ht="13.5" customHeight="1" x14ac:dyDescent="0.45">
      <c r="A144" s="1"/>
      <c r="B144" s="1"/>
      <c r="C144" s="17" t="s">
        <v>45</v>
      </c>
      <c r="D144" s="16"/>
      <c r="E144" s="16"/>
      <c r="F144" s="16"/>
      <c r="G144" s="16"/>
      <c r="H144" s="16"/>
      <c r="I144" s="16"/>
      <c r="J144" s="16"/>
      <c r="K144" s="16"/>
      <c r="L144" s="16"/>
      <c r="M144" s="16"/>
      <c r="N144" s="16"/>
      <c r="O144" s="1"/>
      <c r="P144" s="1"/>
      <c r="Q144" s="1"/>
      <c r="R144" s="1"/>
      <c r="S144" s="1"/>
      <c r="T144" s="1"/>
      <c r="U144" s="1"/>
      <c r="V144" s="1"/>
      <c r="W144" s="1"/>
      <c r="X144" s="1"/>
      <c r="Y144" s="1"/>
      <c r="Z144" s="1"/>
      <c r="AA144" s="1"/>
    </row>
    <row r="145" spans="1:30" s="2" customFormat="1" x14ac:dyDescent="0.4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8" t="s">
        <v>18</v>
      </c>
    </row>
    <row r="146" spans="1:30" s="2" customFormat="1" x14ac:dyDescent="0.45">
      <c r="A146" s="1" t="s">
        <v>44</v>
      </c>
      <c r="B146" s="1"/>
      <c r="C146" s="1"/>
      <c r="D146" s="1"/>
      <c r="E146" s="1"/>
      <c r="F146" s="1"/>
      <c r="G146" s="1"/>
      <c r="H146" s="1"/>
      <c r="I146" s="1"/>
      <c r="J146" s="1"/>
      <c r="K146" s="1"/>
      <c r="L146" s="1"/>
      <c r="M146" s="1"/>
      <c r="N146" s="1"/>
      <c r="O146" s="1"/>
      <c r="P146" s="1"/>
      <c r="Q146" s="1"/>
      <c r="R146" s="1"/>
      <c r="S146" s="1"/>
      <c r="T146" s="1"/>
      <c r="U146" s="1"/>
      <c r="V146" s="1"/>
      <c r="W146" s="1"/>
      <c r="X146" s="1"/>
      <c r="Y146" s="330" t="s">
        <v>24</v>
      </c>
      <c r="Z146" s="330"/>
      <c r="AA146" s="330"/>
    </row>
    <row r="147" spans="1:30" s="2" customFormat="1" ht="12.75" customHeight="1" x14ac:dyDescent="0.45">
      <c r="A147" s="1"/>
      <c r="B147" s="289" t="s">
        <v>43</v>
      </c>
      <c r="C147" s="289"/>
      <c r="D147" s="289"/>
      <c r="E147" s="289"/>
      <c r="F147" s="289"/>
      <c r="G147" s="289"/>
      <c r="H147" s="289"/>
      <c r="I147" s="289"/>
      <c r="J147" s="289"/>
      <c r="K147" s="289"/>
      <c r="L147" s="289"/>
      <c r="M147" s="289"/>
      <c r="N147" s="289"/>
      <c r="O147" s="289"/>
      <c r="P147" s="289"/>
      <c r="Q147" s="289"/>
      <c r="R147" s="289"/>
      <c r="S147" s="289"/>
      <c r="T147" s="289"/>
      <c r="U147" s="289"/>
      <c r="V147" s="289"/>
      <c r="W147" s="289"/>
      <c r="X147" s="346"/>
      <c r="Y147" s="330"/>
      <c r="Z147" s="330"/>
      <c r="AA147" s="330"/>
    </row>
    <row r="148" spans="1:30" s="2" customFormat="1" x14ac:dyDescent="0.45">
      <c r="A148" s="1"/>
      <c r="B148" s="289"/>
      <c r="C148" s="289"/>
      <c r="D148" s="289"/>
      <c r="E148" s="289"/>
      <c r="F148" s="289"/>
      <c r="G148" s="289"/>
      <c r="H148" s="289"/>
      <c r="I148" s="289"/>
      <c r="J148" s="289"/>
      <c r="K148" s="289"/>
      <c r="L148" s="289"/>
      <c r="M148" s="289"/>
      <c r="N148" s="289"/>
      <c r="O148" s="289"/>
      <c r="P148" s="289"/>
      <c r="Q148" s="289"/>
      <c r="R148" s="289"/>
      <c r="S148" s="289"/>
      <c r="T148" s="289"/>
      <c r="U148" s="289"/>
      <c r="V148" s="289"/>
      <c r="W148" s="289"/>
      <c r="X148" s="346"/>
      <c r="Y148" s="335" t="str">
        <f>IF(AND(Y89&lt;&gt;"",Y89&gt;=0.2,B152="✔",(AC155+AC163+AC172)&gt;=2),MIN(15,SUM(Y161,Y171,Y178)),"")</f>
        <v/>
      </c>
      <c r="Z148" s="336"/>
      <c r="AA148" s="10" t="s">
        <v>20</v>
      </c>
    </row>
    <row r="149" spans="1:30" s="2" customFormat="1" x14ac:dyDescent="0.45">
      <c r="A149" s="1"/>
      <c r="B149" s="15"/>
      <c r="C149" s="337" t="s">
        <v>42</v>
      </c>
      <c r="D149" s="337"/>
      <c r="E149" s="337"/>
      <c r="F149" s="337"/>
      <c r="G149" s="337"/>
      <c r="H149" s="337"/>
      <c r="I149" s="337"/>
      <c r="J149" s="337"/>
      <c r="K149" s="337"/>
      <c r="L149" s="337"/>
      <c r="M149" s="337"/>
      <c r="N149" s="337"/>
      <c r="O149" s="337"/>
      <c r="P149" s="337"/>
      <c r="Q149" s="337"/>
      <c r="R149" s="337"/>
      <c r="S149" s="337"/>
      <c r="T149" s="337"/>
      <c r="U149" s="337"/>
      <c r="V149" s="337"/>
      <c r="W149" s="337"/>
      <c r="X149" s="337"/>
      <c r="Y149" s="337"/>
      <c r="Z149" s="337"/>
      <c r="AA149" s="337"/>
    </row>
    <row r="150" spans="1:30" s="2" customFormat="1" ht="13.5" customHeight="1" x14ac:dyDescent="0.45">
      <c r="A150" s="1"/>
      <c r="B150" s="15"/>
      <c r="C150" s="337"/>
      <c r="D150" s="337"/>
      <c r="E150" s="337"/>
      <c r="F150" s="337"/>
      <c r="G150" s="337"/>
      <c r="H150" s="337"/>
      <c r="I150" s="337"/>
      <c r="J150" s="337"/>
      <c r="K150" s="337"/>
      <c r="L150" s="337"/>
      <c r="M150" s="337"/>
      <c r="N150" s="337"/>
      <c r="O150" s="337"/>
      <c r="P150" s="337"/>
      <c r="Q150" s="337"/>
      <c r="R150" s="337"/>
      <c r="S150" s="337"/>
      <c r="T150" s="337"/>
      <c r="U150" s="337"/>
      <c r="V150" s="337"/>
      <c r="W150" s="337"/>
      <c r="X150" s="337"/>
      <c r="Y150" s="337"/>
      <c r="Z150" s="337"/>
      <c r="AA150" s="337"/>
    </row>
    <row r="151" spans="1:30" s="2" customFormat="1" ht="6.9" customHeight="1" x14ac:dyDescent="0.4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row>
    <row r="152" spans="1:30" s="2" customFormat="1" x14ac:dyDescent="0.45">
      <c r="A152" s="1"/>
      <c r="B152" s="11"/>
      <c r="C152" s="1" t="s">
        <v>41</v>
      </c>
      <c r="D152" s="1"/>
      <c r="E152" s="1"/>
      <c r="F152" s="1"/>
      <c r="G152" s="1"/>
      <c r="H152" s="1" t="s">
        <v>40</v>
      </c>
      <c r="I152" s="1"/>
      <c r="J152" s="1"/>
      <c r="K152" s="1"/>
      <c r="L152" s="1"/>
      <c r="M152" s="1"/>
      <c r="N152" s="1"/>
      <c r="O152" s="1"/>
      <c r="P152" s="1"/>
      <c r="Q152" s="1"/>
      <c r="R152" s="1"/>
      <c r="S152" s="1"/>
      <c r="T152" s="1"/>
      <c r="U152" s="1"/>
      <c r="V152" s="1"/>
      <c r="W152" s="1"/>
      <c r="X152" s="1"/>
      <c r="Y152" s="1"/>
      <c r="Z152" s="1"/>
      <c r="AA152" s="1"/>
      <c r="AD152" s="2" t="s">
        <v>39</v>
      </c>
    </row>
    <row r="154" spans="1:30" s="2" customFormat="1" ht="6.9" customHeight="1" x14ac:dyDescent="0.4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row>
    <row r="155" spans="1:30" s="2" customFormat="1" ht="13.5" customHeight="1" x14ac:dyDescent="0.45">
      <c r="A155" s="1"/>
      <c r="B155" s="11"/>
      <c r="C155" s="1" t="s">
        <v>38</v>
      </c>
      <c r="D155" s="1"/>
      <c r="E155" s="1"/>
      <c r="F155" s="1"/>
      <c r="G155" s="1"/>
      <c r="H155" s="289" t="s">
        <v>37</v>
      </c>
      <c r="I155" s="289"/>
      <c r="J155" s="289"/>
      <c r="K155" s="289"/>
      <c r="L155" s="289"/>
      <c r="M155" s="289"/>
      <c r="N155" s="289"/>
      <c r="O155" s="289"/>
      <c r="P155" s="289"/>
      <c r="Q155" s="289"/>
      <c r="R155" s="289"/>
      <c r="S155" s="289"/>
      <c r="T155" s="289"/>
      <c r="U155" s="289"/>
      <c r="V155" s="289"/>
      <c r="W155" s="289"/>
      <c r="X155" s="289"/>
      <c r="Y155" s="289"/>
      <c r="Z155" s="289"/>
      <c r="AA155" s="289"/>
      <c r="AC155" s="2">
        <f>IF(AND(B155="✔",N160&gt;=7),1,0)</f>
        <v>0</v>
      </c>
    </row>
    <row r="156" spans="1:30" s="2" customFormat="1" x14ac:dyDescent="0.45">
      <c r="A156" s="1"/>
      <c r="B156" s="1"/>
      <c r="C156" s="1"/>
      <c r="D156" s="1"/>
      <c r="E156" s="1"/>
      <c r="F156" s="1"/>
      <c r="G156" s="1"/>
      <c r="H156" s="289"/>
      <c r="I156" s="289"/>
      <c r="J156" s="289"/>
      <c r="K156" s="289"/>
      <c r="L156" s="289"/>
      <c r="M156" s="289"/>
      <c r="N156" s="289"/>
      <c r="O156" s="289"/>
      <c r="P156" s="289"/>
      <c r="Q156" s="289"/>
      <c r="R156" s="289"/>
      <c r="S156" s="289"/>
      <c r="T156" s="289"/>
      <c r="U156" s="289"/>
      <c r="V156" s="289"/>
      <c r="W156" s="289"/>
      <c r="X156" s="289"/>
      <c r="Y156" s="289"/>
      <c r="Z156" s="289"/>
      <c r="AA156" s="289"/>
    </row>
    <row r="157" spans="1:30" s="2" customFormat="1" x14ac:dyDescent="0.45">
      <c r="A157" s="1"/>
      <c r="B157" s="1"/>
      <c r="C157" s="1"/>
      <c r="D157" s="1"/>
      <c r="E157" s="1"/>
      <c r="F157" s="1"/>
      <c r="G157" s="1"/>
      <c r="H157" s="289"/>
      <c r="I157" s="289"/>
      <c r="J157" s="289"/>
      <c r="K157" s="289"/>
      <c r="L157" s="289"/>
      <c r="M157" s="289"/>
      <c r="N157" s="289"/>
      <c r="O157" s="289"/>
      <c r="P157" s="289"/>
      <c r="Q157" s="289"/>
      <c r="R157" s="289"/>
      <c r="S157" s="289"/>
      <c r="T157" s="289"/>
      <c r="U157" s="289"/>
      <c r="V157" s="289"/>
      <c r="W157" s="289"/>
      <c r="X157" s="289"/>
      <c r="Y157" s="289"/>
      <c r="Z157" s="289"/>
      <c r="AA157" s="289"/>
    </row>
    <row r="158" spans="1:30" s="2" customFormat="1" x14ac:dyDescent="0.45">
      <c r="B158" s="1"/>
      <c r="C158" s="1"/>
      <c r="D158" s="1"/>
      <c r="E158" s="1"/>
      <c r="F158" s="1"/>
      <c r="G158" s="1"/>
      <c r="H158" s="289"/>
      <c r="I158" s="289"/>
      <c r="J158" s="289"/>
      <c r="K158" s="289"/>
      <c r="L158" s="289"/>
      <c r="M158" s="289"/>
      <c r="N158" s="289"/>
      <c r="O158" s="289"/>
      <c r="P158" s="289"/>
      <c r="Q158" s="289"/>
      <c r="R158" s="289"/>
      <c r="S158" s="289"/>
      <c r="T158" s="289"/>
      <c r="U158" s="289"/>
      <c r="V158" s="289"/>
      <c r="W158" s="289"/>
      <c r="X158" s="289"/>
      <c r="Y158" s="289"/>
      <c r="Z158" s="289"/>
      <c r="AA158" s="289"/>
    </row>
    <row r="159" spans="1:30" s="2" customFormat="1" x14ac:dyDescent="0.45">
      <c r="B159" s="1"/>
      <c r="C159" s="1"/>
      <c r="D159" s="1"/>
      <c r="E159" s="1"/>
      <c r="F159" s="1"/>
      <c r="G159" s="1"/>
      <c r="H159" s="331" t="s">
        <v>36</v>
      </c>
      <c r="I159" s="331"/>
      <c r="J159" s="331"/>
      <c r="K159" s="331"/>
      <c r="L159" s="331"/>
      <c r="M159" s="331"/>
      <c r="N159" s="331"/>
      <c r="O159" s="331"/>
      <c r="P159" s="331"/>
      <c r="Q159" s="331"/>
      <c r="R159" s="331"/>
      <c r="S159" s="331"/>
      <c r="T159" s="331"/>
      <c r="U159" s="331"/>
      <c r="V159" s="331"/>
      <c r="W159" s="331"/>
      <c r="X159" s="332"/>
      <c r="Y159" s="330" t="s">
        <v>24</v>
      </c>
      <c r="Z159" s="330"/>
      <c r="AA159" s="330"/>
    </row>
    <row r="160" spans="1:30" s="2" customFormat="1" ht="13.5" customHeight="1" x14ac:dyDescent="0.45">
      <c r="B160" s="1"/>
      <c r="C160" s="1"/>
      <c r="D160" s="1" t="s">
        <v>35</v>
      </c>
      <c r="E160" s="1"/>
      <c r="F160" s="1"/>
      <c r="G160" s="1"/>
      <c r="H160" s="1"/>
      <c r="I160" s="1"/>
      <c r="J160" s="1"/>
      <c r="K160" s="1"/>
      <c r="L160" s="1"/>
      <c r="M160" s="1"/>
      <c r="N160" s="293"/>
      <c r="O160" s="294"/>
      <c r="P160" s="295"/>
      <c r="Q160" s="1" t="s">
        <v>21</v>
      </c>
      <c r="R160" s="1"/>
      <c r="S160" s="1"/>
      <c r="T160" s="1"/>
      <c r="U160" s="1"/>
      <c r="V160" s="1"/>
      <c r="W160" s="1"/>
      <c r="X160" s="1"/>
      <c r="Y160" s="330"/>
      <c r="Z160" s="330"/>
      <c r="AA160" s="330"/>
      <c r="AB160" s="3" t="str">
        <f>IF(AND(B155="✔",N160=""),"←建築大工技能を活用した見付面積を入力してください。","")</f>
        <v/>
      </c>
    </row>
    <row r="161" spans="1:29" s="2" customFormat="1" x14ac:dyDescent="0.45">
      <c r="B161" s="1"/>
      <c r="C161" s="13" t="s">
        <v>34</v>
      </c>
      <c r="D161" s="1"/>
      <c r="E161" s="1"/>
      <c r="F161" s="1"/>
      <c r="G161" s="1"/>
      <c r="H161" s="15"/>
      <c r="I161" s="15"/>
      <c r="J161" s="15"/>
      <c r="K161" s="15"/>
      <c r="L161" s="15"/>
      <c r="M161" s="15"/>
      <c r="N161" s="15"/>
      <c r="O161" s="15"/>
      <c r="P161" s="15"/>
      <c r="Q161" s="15"/>
      <c r="R161" s="15"/>
      <c r="S161" s="15"/>
      <c r="T161" s="15"/>
      <c r="U161" s="15"/>
      <c r="V161" s="15"/>
      <c r="W161" s="15"/>
      <c r="X161" s="15"/>
      <c r="Y161" s="335" t="str">
        <f>IF(AND(N160&gt;=7,B155="✔"),INT(N160)*1.1,"")</f>
        <v/>
      </c>
      <c r="Z161" s="336"/>
      <c r="AA161" s="10" t="s">
        <v>20</v>
      </c>
    </row>
    <row r="163" spans="1:29" s="2" customFormat="1" x14ac:dyDescent="0.45">
      <c r="B163" s="11"/>
      <c r="C163" s="1" t="s">
        <v>33</v>
      </c>
      <c r="D163" s="1"/>
      <c r="E163" s="1"/>
      <c r="F163" s="1"/>
      <c r="G163" s="1"/>
      <c r="H163" s="14" t="s">
        <v>32</v>
      </c>
      <c r="I163" s="1"/>
      <c r="J163" s="1"/>
      <c r="K163" s="1"/>
      <c r="L163" s="1"/>
      <c r="M163" s="1"/>
      <c r="N163" s="1"/>
      <c r="O163" s="1"/>
      <c r="P163" s="1"/>
      <c r="Q163" s="1"/>
      <c r="R163" s="1"/>
      <c r="S163" s="1"/>
      <c r="T163" s="1"/>
      <c r="U163" s="1"/>
      <c r="V163" s="1"/>
      <c r="W163" s="1"/>
      <c r="X163" s="1"/>
      <c r="Y163" s="1"/>
      <c r="Z163" s="1"/>
      <c r="AA163" s="1"/>
      <c r="AC163" s="2">
        <f>IF(AND(B163="✔",N167&gt;=7),1,0)</f>
        <v>0</v>
      </c>
    </row>
    <row r="164" spans="1:29" s="2" customFormat="1" x14ac:dyDescent="0.45">
      <c r="B164" s="1"/>
      <c r="C164" s="1"/>
      <c r="D164" s="1"/>
      <c r="E164" s="1"/>
      <c r="F164" s="1"/>
      <c r="G164" s="1"/>
      <c r="H164" s="14" t="s">
        <v>31</v>
      </c>
      <c r="I164" s="1"/>
      <c r="J164" s="1"/>
      <c r="K164" s="1"/>
      <c r="L164" s="1"/>
      <c r="M164" s="1"/>
      <c r="N164" s="1"/>
      <c r="O164" s="1"/>
      <c r="P164" s="1"/>
      <c r="Q164" s="1"/>
      <c r="R164" s="1"/>
      <c r="S164" s="1"/>
      <c r="T164" s="1"/>
      <c r="U164" s="1"/>
      <c r="V164" s="1"/>
      <c r="W164" s="1"/>
      <c r="X164" s="1"/>
      <c r="Y164" s="1"/>
      <c r="Z164" s="1"/>
      <c r="AA164" s="1"/>
    </row>
    <row r="165" spans="1:29" s="2" customFormat="1" x14ac:dyDescent="0.45">
      <c r="B165" s="1"/>
      <c r="C165" s="1"/>
      <c r="D165" s="1"/>
      <c r="E165" s="1"/>
      <c r="F165" s="1"/>
      <c r="G165" s="1"/>
      <c r="H165" s="1" t="s">
        <v>30</v>
      </c>
      <c r="I165" s="1"/>
      <c r="J165" s="1"/>
      <c r="K165" s="1"/>
      <c r="L165" s="1"/>
      <c r="M165" s="1"/>
      <c r="N165" s="1"/>
      <c r="O165" s="1"/>
      <c r="P165" s="1"/>
      <c r="Q165" s="1"/>
      <c r="R165" s="1"/>
      <c r="S165" s="1"/>
      <c r="T165" s="1"/>
      <c r="U165" s="1"/>
      <c r="V165" s="1"/>
      <c r="W165" s="1"/>
      <c r="X165" s="1"/>
      <c r="Y165" s="1"/>
      <c r="Z165" s="1"/>
      <c r="AA165" s="1"/>
    </row>
    <row r="166" spans="1:29" s="2" customFormat="1" ht="13.5" customHeight="1" x14ac:dyDescent="0.45">
      <c r="B166" s="1"/>
      <c r="C166" s="1"/>
      <c r="D166" s="1"/>
      <c r="E166" s="1"/>
      <c r="F166" s="1"/>
      <c r="G166" s="1"/>
      <c r="H166" s="331" t="s">
        <v>29</v>
      </c>
      <c r="I166" s="331"/>
      <c r="J166" s="331"/>
      <c r="K166" s="331"/>
      <c r="L166" s="331"/>
      <c r="M166" s="331"/>
      <c r="N166" s="331"/>
      <c r="O166" s="331"/>
      <c r="P166" s="331"/>
      <c r="Q166" s="331"/>
      <c r="R166" s="331"/>
      <c r="S166" s="331"/>
      <c r="T166" s="331"/>
      <c r="U166" s="331"/>
      <c r="V166" s="331"/>
      <c r="W166" s="331"/>
      <c r="X166" s="331"/>
      <c r="Y166" s="1"/>
      <c r="Z166" s="1"/>
      <c r="AA166" s="1"/>
      <c r="AB166" s="4" t="str">
        <f>IF(AND(N167&gt;0,R167=""),"←こて塗り仕上げの材料を選択してください。",IF(AND(R167="その他のこて塗り",V167=""),"←こて塗りの材料を記載してください。",""))</f>
        <v/>
      </c>
    </row>
    <row r="167" spans="1:29" s="2" customFormat="1" x14ac:dyDescent="0.45">
      <c r="B167" s="1"/>
      <c r="C167" s="1"/>
      <c r="D167" s="1" t="s">
        <v>28</v>
      </c>
      <c r="E167" s="1"/>
      <c r="F167" s="1"/>
      <c r="G167" s="1"/>
      <c r="H167" s="1"/>
      <c r="I167" s="1"/>
      <c r="J167" s="1"/>
      <c r="K167" s="1"/>
      <c r="L167" s="1"/>
      <c r="M167" s="1"/>
      <c r="N167" s="293"/>
      <c r="O167" s="294"/>
      <c r="P167" s="295"/>
      <c r="Q167" s="1" t="s">
        <v>21</v>
      </c>
      <c r="R167" s="345"/>
      <c r="S167" s="345"/>
      <c r="T167" s="345"/>
      <c r="U167" s="345"/>
      <c r="V167" s="323"/>
      <c r="W167" s="324"/>
      <c r="X167" s="324"/>
      <c r="Y167" s="324"/>
      <c r="Z167" s="324"/>
      <c r="AA167" s="1"/>
      <c r="AB167" s="3" t="str">
        <f>IF(AND(B163="✔",N167=""),"←こて塗りの面積を入力してください。","")</f>
        <v/>
      </c>
      <c r="AC167" s="4"/>
    </row>
    <row r="168" spans="1:29" s="2" customFormat="1" x14ac:dyDescent="0.45">
      <c r="B168" s="1"/>
      <c r="C168" s="13" t="s">
        <v>27</v>
      </c>
      <c r="D168" s="1"/>
      <c r="E168" s="1"/>
      <c r="F168" s="1"/>
      <c r="G168" s="1"/>
      <c r="H168" s="1"/>
      <c r="I168" s="1"/>
      <c r="J168" s="1"/>
      <c r="K168" s="1"/>
      <c r="L168" s="1"/>
      <c r="M168" s="1"/>
      <c r="N168" s="1"/>
      <c r="O168" s="1"/>
      <c r="P168" s="1"/>
      <c r="Q168" s="1"/>
      <c r="R168" s="1"/>
      <c r="S168" s="1"/>
      <c r="T168" s="1"/>
      <c r="U168" s="1"/>
      <c r="V168" s="1"/>
      <c r="W168" s="1"/>
      <c r="X168" s="1"/>
      <c r="Y168" s="12"/>
      <c r="Z168" s="12"/>
      <c r="AA168" s="1"/>
      <c r="AB168" s="3"/>
      <c r="AC168" s="4"/>
    </row>
    <row r="169" spans="1:29" s="2" customFormat="1" x14ac:dyDescent="0.45">
      <c r="B169" s="1"/>
      <c r="C169" s="1"/>
      <c r="D169" s="1"/>
      <c r="E169" s="1"/>
      <c r="F169" s="1"/>
      <c r="G169" s="1"/>
      <c r="H169" s="1"/>
      <c r="I169" s="1"/>
      <c r="J169" s="1"/>
      <c r="K169" s="1"/>
      <c r="L169" s="1"/>
      <c r="M169" s="1"/>
      <c r="N169" s="1"/>
      <c r="O169" s="1"/>
      <c r="P169" s="1"/>
      <c r="Q169" s="1"/>
      <c r="R169" s="1"/>
      <c r="S169" s="1"/>
      <c r="T169" s="1"/>
      <c r="U169" s="1"/>
      <c r="V169" s="1"/>
      <c r="W169" s="1"/>
      <c r="X169" s="1"/>
      <c r="Y169" s="330" t="s">
        <v>24</v>
      </c>
      <c r="Z169" s="330"/>
      <c r="AA169" s="330"/>
    </row>
    <row r="170" spans="1:29" s="2" customFormat="1" x14ac:dyDescent="0.45">
      <c r="B170" s="1"/>
      <c r="C170" s="1"/>
      <c r="D170" s="1"/>
      <c r="E170" s="1"/>
      <c r="F170" s="1"/>
      <c r="G170" s="1"/>
      <c r="H170" s="1"/>
      <c r="I170" s="1"/>
      <c r="J170" s="1"/>
      <c r="K170" s="1"/>
      <c r="L170" s="1"/>
      <c r="M170" s="1"/>
      <c r="N170" s="1"/>
      <c r="O170" s="1"/>
      <c r="P170" s="1"/>
      <c r="Q170" s="1"/>
      <c r="R170" s="1"/>
      <c r="S170" s="1"/>
      <c r="T170" s="1"/>
      <c r="U170" s="1"/>
      <c r="V170" s="1"/>
      <c r="W170" s="1"/>
      <c r="X170" s="1"/>
      <c r="Y170" s="330"/>
      <c r="Z170" s="330"/>
      <c r="AA170" s="330"/>
    </row>
    <row r="171" spans="1:29" s="2" customFormat="1" x14ac:dyDescent="0.45">
      <c r="B171" s="1"/>
      <c r="C171" s="1"/>
      <c r="D171" s="1"/>
      <c r="E171" s="1"/>
      <c r="F171" s="1"/>
      <c r="G171" s="1"/>
      <c r="H171" s="1"/>
      <c r="I171" s="1"/>
      <c r="J171" s="1"/>
      <c r="K171" s="1"/>
      <c r="L171" s="1"/>
      <c r="M171" s="1"/>
      <c r="N171" s="1"/>
      <c r="O171" s="1"/>
      <c r="P171" s="1"/>
      <c r="Q171" s="1"/>
      <c r="R171" s="1"/>
      <c r="S171" s="1"/>
      <c r="T171" s="1"/>
      <c r="U171" s="1"/>
      <c r="V171" s="1"/>
      <c r="W171" s="1"/>
      <c r="X171" s="1"/>
      <c r="Y171" s="335" t="str">
        <f>IF(AND(N167&gt;=7,B163="✔"),INT(N167)*1.3,"")</f>
        <v/>
      </c>
      <c r="Z171" s="336"/>
      <c r="AA171" s="10" t="s">
        <v>20</v>
      </c>
    </row>
    <row r="172" spans="1:29" s="2" customFormat="1" x14ac:dyDescent="0.45">
      <c r="B172" s="11"/>
      <c r="C172" s="1" t="s">
        <v>26</v>
      </c>
      <c r="D172" s="1"/>
      <c r="E172" s="1"/>
      <c r="F172" s="1"/>
      <c r="G172" s="1"/>
      <c r="H172" s="289" t="s">
        <v>25</v>
      </c>
      <c r="I172" s="289"/>
      <c r="J172" s="289"/>
      <c r="K172" s="289"/>
      <c r="L172" s="289"/>
      <c r="M172" s="289"/>
      <c r="N172" s="289"/>
      <c r="O172" s="289"/>
      <c r="P172" s="289"/>
      <c r="Q172" s="289"/>
      <c r="R172" s="289"/>
      <c r="S172" s="289"/>
      <c r="T172" s="289"/>
      <c r="U172" s="289"/>
      <c r="V172" s="289"/>
      <c r="W172" s="289"/>
      <c r="X172" s="289"/>
      <c r="Y172" s="289"/>
      <c r="Z172" s="289"/>
      <c r="AA172" s="289"/>
      <c r="AC172" s="2">
        <f>IF(AND(B172="✔",N178&gt;=3),1,0)</f>
        <v>0</v>
      </c>
    </row>
    <row r="173" spans="1:29" s="2" customFormat="1" x14ac:dyDescent="0.45">
      <c r="B173" s="1"/>
      <c r="C173" s="1"/>
      <c r="D173" s="1"/>
      <c r="E173" s="1"/>
      <c r="F173" s="1"/>
      <c r="G173" s="1"/>
      <c r="H173" s="289"/>
      <c r="I173" s="289"/>
      <c r="J173" s="289"/>
      <c r="K173" s="289"/>
      <c r="L173" s="289"/>
      <c r="M173" s="289"/>
      <c r="N173" s="289"/>
      <c r="O173" s="289"/>
      <c r="P173" s="289"/>
      <c r="Q173" s="289"/>
      <c r="R173" s="289"/>
      <c r="S173" s="289"/>
      <c r="T173" s="289"/>
      <c r="U173" s="289"/>
      <c r="V173" s="289"/>
      <c r="W173" s="289"/>
      <c r="X173" s="289"/>
      <c r="Y173" s="289"/>
      <c r="Z173" s="289"/>
      <c r="AA173" s="289"/>
    </row>
    <row r="174" spans="1:29" s="2" customFormat="1" x14ac:dyDescent="0.45">
      <c r="A174" s="1"/>
      <c r="B174" s="1"/>
      <c r="C174" s="1"/>
      <c r="D174" s="1"/>
      <c r="E174" s="1"/>
      <c r="F174" s="1"/>
      <c r="G174" s="1"/>
      <c r="H174" s="289"/>
      <c r="I174" s="289"/>
      <c r="J174" s="289"/>
      <c r="K174" s="289"/>
      <c r="L174" s="289"/>
      <c r="M174" s="289"/>
      <c r="N174" s="289"/>
      <c r="O174" s="289"/>
      <c r="P174" s="289"/>
      <c r="Q174" s="289"/>
      <c r="R174" s="289"/>
      <c r="S174" s="289"/>
      <c r="T174" s="289"/>
      <c r="U174" s="289"/>
      <c r="V174" s="289"/>
      <c r="W174" s="289"/>
      <c r="X174" s="289"/>
      <c r="Y174" s="289"/>
      <c r="Z174" s="289"/>
      <c r="AA174" s="289"/>
    </row>
    <row r="175" spans="1:29" s="2" customFormat="1" ht="13.5" customHeight="1" x14ac:dyDescent="0.45">
      <c r="A175" s="1"/>
      <c r="B175" s="1"/>
      <c r="C175" s="1"/>
      <c r="D175" s="1"/>
      <c r="E175" s="1"/>
      <c r="F175" s="1"/>
      <c r="G175" s="1"/>
      <c r="H175" s="329"/>
      <c r="I175" s="329"/>
      <c r="J175" s="329"/>
      <c r="K175" s="329"/>
      <c r="L175" s="329"/>
      <c r="M175" s="329"/>
      <c r="N175" s="329"/>
      <c r="O175" s="329"/>
      <c r="P175" s="289"/>
      <c r="Q175" s="289"/>
      <c r="R175" s="289"/>
      <c r="S175" s="289"/>
      <c r="T175" s="289"/>
      <c r="U175" s="289"/>
      <c r="V175" s="289"/>
      <c r="W175" s="289"/>
      <c r="X175" s="289"/>
      <c r="Y175" s="289"/>
      <c r="Z175" s="289"/>
      <c r="AA175" s="289"/>
    </row>
    <row r="176" spans="1:29" s="2" customFormat="1" x14ac:dyDescent="0.45">
      <c r="A176" s="1"/>
      <c r="B176" s="1"/>
      <c r="C176" s="1"/>
      <c r="D176" s="1"/>
      <c r="E176" s="1"/>
      <c r="F176" s="1"/>
      <c r="G176" s="1"/>
      <c r="H176" s="329"/>
      <c r="I176" s="329"/>
      <c r="J176" s="329"/>
      <c r="K176" s="329"/>
      <c r="L176" s="329"/>
      <c r="M176" s="329"/>
      <c r="N176" s="329"/>
      <c r="O176" s="329"/>
      <c r="P176" s="1"/>
      <c r="Q176" s="1"/>
      <c r="R176" s="1"/>
      <c r="S176" s="1"/>
      <c r="T176" s="1"/>
      <c r="U176" s="1"/>
      <c r="V176" s="1"/>
      <c r="W176" s="1"/>
      <c r="X176" s="1"/>
      <c r="Y176" s="330" t="s">
        <v>24</v>
      </c>
      <c r="Z176" s="330"/>
      <c r="AA176" s="330"/>
    </row>
    <row r="177" spans="1:28" s="2" customFormat="1" x14ac:dyDescent="0.45">
      <c r="A177" s="1"/>
      <c r="B177" s="1"/>
      <c r="C177" s="1"/>
      <c r="D177" s="1"/>
      <c r="E177" s="1"/>
      <c r="F177" s="1"/>
      <c r="G177" s="1"/>
      <c r="H177" s="331" t="s">
        <v>23</v>
      </c>
      <c r="I177" s="331"/>
      <c r="J177" s="331"/>
      <c r="K177" s="331"/>
      <c r="L177" s="331"/>
      <c r="M177" s="331"/>
      <c r="N177" s="331"/>
      <c r="O177" s="331"/>
      <c r="P177" s="331"/>
      <c r="Q177" s="331"/>
      <c r="R177" s="331"/>
      <c r="S177" s="331"/>
      <c r="T177" s="331"/>
      <c r="U177" s="331"/>
      <c r="V177" s="331"/>
      <c r="W177" s="331"/>
      <c r="X177" s="332"/>
      <c r="Y177" s="330"/>
      <c r="Z177" s="330"/>
      <c r="AA177" s="330"/>
    </row>
    <row r="178" spans="1:28" s="2" customFormat="1" x14ac:dyDescent="0.45">
      <c r="A178" s="1"/>
      <c r="B178" s="1"/>
      <c r="C178" s="1"/>
      <c r="D178" s="1"/>
      <c r="E178" s="1"/>
      <c r="F178" s="1"/>
      <c r="G178" s="1" t="s">
        <v>22</v>
      </c>
      <c r="H178" s="1"/>
      <c r="I178" s="1"/>
      <c r="J178" s="1"/>
      <c r="K178" s="1"/>
      <c r="L178" s="1"/>
      <c r="M178" s="1"/>
      <c r="N178" s="293"/>
      <c r="O178" s="294"/>
      <c r="P178" s="295"/>
      <c r="Q178" s="1" t="s">
        <v>21</v>
      </c>
      <c r="R178" s="1"/>
      <c r="S178" s="1"/>
      <c r="T178" s="1"/>
      <c r="U178" s="1"/>
      <c r="V178" s="1"/>
      <c r="W178" s="1"/>
      <c r="X178" s="1"/>
      <c r="Y178" s="335" t="str">
        <f>IF(AND(N178&gt;=3,B172="✔"),INT(N178)*1.9,"")</f>
        <v/>
      </c>
      <c r="Z178" s="336"/>
      <c r="AA178" s="10" t="s">
        <v>20</v>
      </c>
      <c r="AB178" s="3" t="str">
        <f>IF(AND(B172="✔",N178=""),"←木製建具の見付面積を入力してください。","")</f>
        <v/>
      </c>
    </row>
    <row r="179" spans="1:28" s="2" customFormat="1" x14ac:dyDescent="0.45">
      <c r="A179" s="1"/>
      <c r="B179" s="1"/>
      <c r="C179" s="337" t="s">
        <v>19</v>
      </c>
      <c r="D179" s="337"/>
      <c r="E179" s="337"/>
      <c r="F179" s="337"/>
      <c r="G179" s="337"/>
      <c r="H179" s="337"/>
      <c r="I179" s="337"/>
      <c r="J179" s="337"/>
      <c r="K179" s="337"/>
      <c r="L179" s="337"/>
      <c r="M179" s="337"/>
      <c r="N179" s="337"/>
      <c r="O179" s="337"/>
      <c r="P179" s="337"/>
      <c r="Q179" s="337"/>
      <c r="R179" s="337"/>
      <c r="S179" s="337"/>
      <c r="T179" s="337"/>
      <c r="U179" s="337"/>
      <c r="V179" s="337"/>
      <c r="W179" s="337"/>
      <c r="X179" s="337"/>
      <c r="Y179" s="337"/>
      <c r="Z179" s="337"/>
      <c r="AA179" s="337"/>
    </row>
    <row r="180" spans="1:28" s="2" customFormat="1" x14ac:dyDescent="0.45">
      <c r="A180" s="1"/>
      <c r="B180" s="1"/>
      <c r="C180" s="337"/>
      <c r="D180" s="337"/>
      <c r="E180" s="337"/>
      <c r="F180" s="337"/>
      <c r="G180" s="337"/>
      <c r="H180" s="337"/>
      <c r="I180" s="337"/>
      <c r="J180" s="337"/>
      <c r="K180" s="337"/>
      <c r="L180" s="337"/>
      <c r="M180" s="337"/>
      <c r="N180" s="337"/>
      <c r="O180" s="337"/>
      <c r="P180" s="337"/>
      <c r="Q180" s="337"/>
      <c r="R180" s="337"/>
      <c r="S180" s="337"/>
      <c r="T180" s="337"/>
      <c r="U180" s="337"/>
      <c r="V180" s="337"/>
      <c r="W180" s="337"/>
      <c r="X180" s="337"/>
      <c r="Y180" s="337"/>
      <c r="Z180" s="337"/>
      <c r="AA180" s="337"/>
    </row>
    <row r="181" spans="1:28" s="2" customFormat="1" x14ac:dyDescent="0.45">
      <c r="A181" s="1"/>
      <c r="B181" s="1"/>
      <c r="C181" s="337"/>
      <c r="D181" s="337"/>
      <c r="E181" s="337"/>
      <c r="F181" s="337"/>
      <c r="G181" s="337"/>
      <c r="H181" s="337"/>
      <c r="I181" s="337"/>
      <c r="J181" s="337"/>
      <c r="K181" s="337"/>
      <c r="L181" s="337"/>
      <c r="M181" s="337"/>
      <c r="N181" s="337"/>
      <c r="O181" s="337"/>
      <c r="P181" s="337"/>
      <c r="Q181" s="337"/>
      <c r="R181" s="337"/>
      <c r="S181" s="337"/>
      <c r="T181" s="337"/>
      <c r="U181" s="337"/>
      <c r="V181" s="337"/>
      <c r="W181" s="337"/>
      <c r="X181" s="337"/>
      <c r="Y181" s="337"/>
      <c r="Z181" s="337"/>
      <c r="AA181" s="337"/>
    </row>
    <row r="182" spans="1:28" s="2" customFormat="1" x14ac:dyDescent="0.45">
      <c r="A182" s="1"/>
      <c r="B182" s="1"/>
      <c r="C182" s="9"/>
      <c r="D182" s="9"/>
      <c r="E182" s="9"/>
      <c r="F182" s="9"/>
      <c r="G182" s="9"/>
      <c r="H182" s="9"/>
      <c r="I182" s="9"/>
      <c r="J182" s="9"/>
      <c r="K182" s="9"/>
      <c r="L182" s="9"/>
      <c r="M182" s="9"/>
      <c r="N182" s="9"/>
      <c r="O182" s="9"/>
      <c r="P182" s="9"/>
      <c r="Q182" s="9"/>
      <c r="R182" s="9"/>
      <c r="S182" s="9"/>
      <c r="T182" s="9"/>
      <c r="U182" s="9"/>
      <c r="V182" s="9"/>
      <c r="W182" s="9"/>
      <c r="X182" s="9"/>
      <c r="Y182" s="9"/>
      <c r="Z182" s="9"/>
      <c r="AA182" s="9"/>
    </row>
    <row r="183" spans="1:28" s="2" customFormat="1" x14ac:dyDescent="0.45">
      <c r="A183" s="1"/>
      <c r="B183" s="1"/>
      <c r="C183" s="9"/>
      <c r="D183" s="9"/>
      <c r="E183" s="9"/>
      <c r="F183" s="9"/>
      <c r="G183" s="9"/>
      <c r="H183" s="9"/>
      <c r="I183" s="9"/>
      <c r="J183" s="9"/>
      <c r="K183" s="9"/>
      <c r="L183" s="9"/>
      <c r="M183" s="9"/>
      <c r="N183" s="9"/>
      <c r="O183" s="9"/>
      <c r="P183" s="9"/>
      <c r="Q183" s="9"/>
      <c r="R183" s="9"/>
      <c r="S183" s="9"/>
      <c r="T183" s="9"/>
      <c r="U183" s="9"/>
      <c r="V183" s="9"/>
      <c r="W183" s="9"/>
      <c r="X183" s="9"/>
      <c r="Y183" s="9"/>
      <c r="Z183" s="9"/>
      <c r="AA183" s="8" t="s">
        <v>18</v>
      </c>
    </row>
    <row r="184" spans="1:28" s="2" customFormat="1" x14ac:dyDescent="0.45">
      <c r="A184" s="1"/>
      <c r="B184" s="1"/>
      <c r="C184" s="1"/>
      <c r="D184" s="1"/>
      <c r="E184" s="1"/>
      <c r="F184" s="1"/>
      <c r="G184" s="1"/>
      <c r="H184" s="1"/>
      <c r="I184" s="1"/>
      <c r="J184" s="1"/>
      <c r="K184" s="338" t="str">
        <f>IF(Y89="","",MIN(SUM(Y89,Y101,Y118,Y148),50,ROUNDDOWN(S31/2,1)))</f>
        <v/>
      </c>
      <c r="L184" s="339"/>
      <c r="M184" s="340"/>
      <c r="N184" s="1"/>
      <c r="O184" s="1"/>
      <c r="P184" s="1"/>
      <c r="Q184" s="1"/>
      <c r="R184" s="1"/>
      <c r="S184" s="1"/>
      <c r="T184" s="1"/>
      <c r="U184" s="1"/>
      <c r="V184" s="1"/>
      <c r="W184" s="1"/>
      <c r="X184" s="1"/>
      <c r="Y184" s="1"/>
      <c r="Z184" s="1"/>
      <c r="AA184" s="1"/>
      <c r="AB184" s="7">
        <f>SUM(Y148,Y10,Y101,Y89,Y118)</f>
        <v>0</v>
      </c>
    </row>
    <row r="185" spans="1:28" s="2" customFormat="1" x14ac:dyDescent="0.45">
      <c r="A185" s="1"/>
      <c r="B185" s="1"/>
      <c r="C185" s="1" t="s">
        <v>17</v>
      </c>
      <c r="D185" s="1"/>
      <c r="E185" s="1"/>
      <c r="F185" s="1"/>
      <c r="G185" s="1"/>
      <c r="H185" s="1"/>
      <c r="I185" s="1"/>
      <c r="J185" s="1"/>
      <c r="K185" s="341"/>
      <c r="L185" s="342"/>
      <c r="M185" s="343"/>
      <c r="N185" s="1" t="s">
        <v>16</v>
      </c>
      <c r="O185" s="1"/>
      <c r="P185" s="1"/>
      <c r="Q185" s="1"/>
      <c r="R185" s="1"/>
      <c r="S185" s="1"/>
      <c r="T185" s="1"/>
      <c r="U185" s="1"/>
      <c r="V185" s="1"/>
      <c r="W185" s="1"/>
      <c r="X185" s="1"/>
      <c r="Y185" s="1"/>
      <c r="Z185" s="1"/>
      <c r="AA185" s="1"/>
    </row>
    <row r="186" spans="1:28" s="2" customFormat="1" x14ac:dyDescent="0.45">
      <c r="A186" s="6" t="s">
        <v>15</v>
      </c>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row>
    <row r="187" spans="1:28" s="2" customFormat="1" x14ac:dyDescent="0.45">
      <c r="A187" s="4" t="s">
        <v>14</v>
      </c>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row>
    <row r="188" spans="1:28" s="2" customFormat="1" ht="16.2" x14ac:dyDescent="0.45">
      <c r="A188" s="5" t="s">
        <v>13</v>
      </c>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row>
    <row r="191" spans="1:28" x14ac:dyDescent="0.45">
      <c r="C191" s="1" t="s">
        <v>12</v>
      </c>
    </row>
    <row r="192" spans="1:28" x14ac:dyDescent="0.45">
      <c r="C192" s="4" t="s">
        <v>11</v>
      </c>
    </row>
    <row r="194" spans="1:27" x14ac:dyDescent="0.45">
      <c r="C194" s="1" t="s">
        <v>10</v>
      </c>
    </row>
    <row r="195" spans="1:27" x14ac:dyDescent="0.45">
      <c r="C195" s="1" t="s">
        <v>9</v>
      </c>
    </row>
    <row r="196" spans="1:27" x14ac:dyDescent="0.45">
      <c r="C196" s="1" t="str">
        <f>IF(AND(I45="",I45=""),"",IF(AND(I45="無",T45="無"),"改修部分の図面に改修内容を明示したもの","改修部分の図面に改修内容を明示したもの、配置図"))</f>
        <v/>
      </c>
    </row>
    <row r="197" spans="1:27" x14ac:dyDescent="0.45">
      <c r="C197" s="1" t="s">
        <v>386</v>
      </c>
    </row>
    <row r="208" spans="1:27" s="2" customFormat="1" x14ac:dyDescent="0.45">
      <c r="A208" s="289" t="s">
        <v>378</v>
      </c>
      <c r="B208" s="289"/>
      <c r="C208" s="289"/>
      <c r="D208" s="289"/>
      <c r="E208" s="289"/>
      <c r="F208" s="289"/>
      <c r="G208" s="289"/>
      <c r="H208" s="289"/>
      <c r="I208" s="289"/>
      <c r="J208" s="289"/>
      <c r="K208" s="289"/>
      <c r="L208" s="289"/>
      <c r="M208" s="289"/>
      <c r="N208" s="289"/>
      <c r="O208" s="289"/>
      <c r="P208" s="289"/>
      <c r="Q208" s="289"/>
      <c r="R208" s="289"/>
      <c r="S208" s="289"/>
      <c r="T208" s="289"/>
      <c r="U208" s="289"/>
      <c r="V208" s="289"/>
      <c r="W208" s="289"/>
      <c r="X208" s="289"/>
      <c r="Y208" s="289"/>
      <c r="Z208" s="289"/>
      <c r="AA208" s="289"/>
    </row>
    <row r="209" spans="1:28" s="2" customFormat="1" x14ac:dyDescent="0.45">
      <c r="A209" s="289"/>
      <c r="B209" s="289"/>
      <c r="C209" s="289"/>
      <c r="D209" s="289"/>
      <c r="E209" s="289"/>
      <c r="F209" s="289"/>
      <c r="G209" s="289"/>
      <c r="H209" s="289"/>
      <c r="I209" s="289"/>
      <c r="J209" s="289"/>
      <c r="K209" s="289"/>
      <c r="L209" s="289"/>
      <c r="M209" s="289"/>
      <c r="N209" s="289"/>
      <c r="O209" s="289"/>
      <c r="P209" s="289"/>
      <c r="Q209" s="289"/>
      <c r="R209" s="289"/>
      <c r="S209" s="289"/>
      <c r="T209" s="289"/>
      <c r="U209" s="289"/>
      <c r="V209" s="289"/>
      <c r="W209" s="289"/>
      <c r="X209" s="289"/>
      <c r="Y209" s="289"/>
      <c r="Z209" s="289"/>
      <c r="AA209" s="289"/>
    </row>
    <row r="211" spans="1:28" s="2" customFormat="1" ht="17.25" customHeight="1" x14ac:dyDescent="0.45">
      <c r="A211" s="1"/>
      <c r="B211" s="1"/>
      <c r="C211" s="1"/>
      <c r="D211" s="1"/>
      <c r="E211" s="1"/>
      <c r="F211" s="1"/>
      <c r="G211" s="1"/>
      <c r="H211" s="1"/>
      <c r="I211" s="1"/>
      <c r="J211" s="344" t="s">
        <v>8</v>
      </c>
      <c r="K211" s="319"/>
      <c r="L211" s="319"/>
      <c r="M211" s="319"/>
      <c r="N211" s="319"/>
      <c r="O211" s="319"/>
      <c r="P211" s="319"/>
      <c r="Q211" s="319"/>
      <c r="R211" s="319"/>
      <c r="S211" s="319"/>
      <c r="T211" s="319"/>
      <c r="U211" s="319"/>
      <c r="V211" s="319"/>
      <c r="W211" s="319"/>
      <c r="X211" s="319"/>
      <c r="Y211" s="319"/>
      <c r="Z211" s="319"/>
      <c r="AA211" s="319"/>
      <c r="AB211" s="3" t="str">
        <f>IF(P211="","←工事監理者氏名（工事監理者が不要な場合は工事施工者氏名を選択し、当該内容）を入力してください。","")</f>
        <v>←工事監理者氏名（工事監理者が不要な場合は工事施工者氏名を選択し、当該内容）を入力してください。</v>
      </c>
    </row>
    <row r="212" spans="1:28" s="2" customFormat="1" ht="17.25" customHeight="1" x14ac:dyDescent="0.45">
      <c r="A212" s="1"/>
      <c r="B212" s="1"/>
      <c r="C212" s="1"/>
      <c r="D212" s="1"/>
      <c r="E212" s="1"/>
      <c r="F212" s="1"/>
      <c r="G212" s="1"/>
      <c r="H212" s="1"/>
      <c r="I212" s="1"/>
      <c r="J212" s="318" t="s">
        <v>7</v>
      </c>
      <c r="K212" s="318"/>
      <c r="L212" s="318"/>
      <c r="M212" s="318"/>
      <c r="N212" s="318"/>
      <c r="O212" s="318"/>
      <c r="P212" s="319"/>
      <c r="Q212" s="319"/>
      <c r="R212" s="319"/>
      <c r="S212" s="319"/>
      <c r="T212" s="319"/>
      <c r="U212" s="319"/>
      <c r="V212" s="319"/>
      <c r="W212" s="319"/>
      <c r="X212" s="319"/>
      <c r="Y212" s="319"/>
      <c r="Z212" s="319"/>
      <c r="AA212" s="319"/>
      <c r="AB212" s="3" t="str">
        <f>IF(P212="","←建築士事務所名を入力してください。","")</f>
        <v>←建築士事務所名を入力してください。</v>
      </c>
    </row>
    <row r="213" spans="1:28" s="2" customFormat="1" ht="17.25" customHeight="1" x14ac:dyDescent="0.45">
      <c r="A213" s="1"/>
      <c r="B213" s="1"/>
      <c r="C213" s="1"/>
      <c r="D213" s="1"/>
      <c r="E213" s="1"/>
      <c r="F213" s="1"/>
      <c r="G213" s="1"/>
      <c r="H213" s="1"/>
      <c r="I213" s="1"/>
      <c r="J213" s="320" t="s">
        <v>6</v>
      </c>
      <c r="K213" s="321"/>
      <c r="L213" s="321"/>
      <c r="M213" s="321"/>
      <c r="N213" s="321"/>
      <c r="O213" s="322"/>
      <c r="P213" s="290" t="s">
        <v>5</v>
      </c>
      <c r="Q213" s="291"/>
      <c r="R213" s="291"/>
      <c r="S213" s="291"/>
      <c r="T213" s="294"/>
      <c r="U213" s="294"/>
      <c r="V213" s="294"/>
      <c r="W213" s="294"/>
      <c r="X213" s="294"/>
      <c r="Y213" s="294"/>
      <c r="Z213" s="294"/>
      <c r="AA213" s="295"/>
      <c r="AB213" s="3" t="str">
        <f>IF(T213="","←建築士事務所の登録区分を選択（１級、２級、木造）してください。","")</f>
        <v>←建築士事務所の登録区分を選択（１級、２級、木造）してください。</v>
      </c>
    </row>
    <row r="214" spans="1:28" s="2" customFormat="1" ht="17.25" customHeight="1" x14ac:dyDescent="0.45">
      <c r="A214" s="1"/>
      <c r="B214" s="1"/>
      <c r="C214" s="1"/>
      <c r="D214" s="1"/>
      <c r="E214" s="1"/>
      <c r="F214" s="1"/>
      <c r="G214" s="1"/>
      <c r="H214" s="1"/>
      <c r="I214" s="1"/>
      <c r="J214" s="323"/>
      <c r="K214" s="324"/>
      <c r="L214" s="324"/>
      <c r="M214" s="324"/>
      <c r="N214" s="324"/>
      <c r="O214" s="325"/>
      <c r="P214" s="290" t="s">
        <v>4</v>
      </c>
      <c r="Q214" s="291"/>
      <c r="R214" s="291"/>
      <c r="S214" s="291"/>
      <c r="T214" s="294"/>
      <c r="U214" s="294"/>
      <c r="V214" s="294"/>
      <c r="W214" s="294"/>
      <c r="X214" s="294"/>
      <c r="Y214" s="294"/>
      <c r="Z214" s="291" t="s">
        <v>3</v>
      </c>
      <c r="AA214" s="292"/>
      <c r="AB214" s="3" t="str">
        <f>IF(T214="","←建築士事務所の登録を受けた都道府県名入力してください。","")</f>
        <v>←建築士事務所の登録を受けた都道府県名入力してください。</v>
      </c>
    </row>
    <row r="215" spans="1:28" s="2" customFormat="1" ht="17.25" customHeight="1" x14ac:dyDescent="0.45">
      <c r="A215" s="1"/>
      <c r="B215" s="1"/>
      <c r="C215" s="1"/>
      <c r="D215" s="1"/>
      <c r="E215" s="1"/>
      <c r="F215" s="1"/>
      <c r="G215" s="1"/>
      <c r="H215" s="1"/>
      <c r="I215" s="1"/>
      <c r="J215" s="326"/>
      <c r="K215" s="327"/>
      <c r="L215" s="327"/>
      <c r="M215" s="327"/>
      <c r="N215" s="327"/>
      <c r="O215" s="328"/>
      <c r="P215" s="290" t="s">
        <v>2</v>
      </c>
      <c r="Q215" s="291"/>
      <c r="R215" s="291"/>
      <c r="S215" s="291"/>
      <c r="T215" s="333"/>
      <c r="U215" s="333"/>
      <c r="V215" s="333"/>
      <c r="W215" s="333"/>
      <c r="X215" s="333"/>
      <c r="Y215" s="333"/>
      <c r="Z215" s="333"/>
      <c r="AA215" s="334"/>
      <c r="AB215" s="3" t="str">
        <f>IF(T215="","←建築士事務所の登録番号を入力してください。","")</f>
        <v>←建築士事務所の登録番号を入力してください。</v>
      </c>
    </row>
    <row r="216" spans="1:28" s="2" customFormat="1" x14ac:dyDescent="0.45">
      <c r="A216" s="1" t="s">
        <v>1</v>
      </c>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row>
    <row r="217" spans="1:28" s="2" customFormat="1" ht="26.25" customHeight="1" x14ac:dyDescent="0.45">
      <c r="A217" s="289" t="s">
        <v>0</v>
      </c>
      <c r="B217" s="289"/>
      <c r="C217" s="289"/>
      <c r="D217" s="289"/>
      <c r="E217" s="289"/>
      <c r="F217" s="289"/>
      <c r="G217" s="289"/>
      <c r="H217" s="289"/>
      <c r="I217" s="289"/>
      <c r="J217" s="289"/>
      <c r="K217" s="289"/>
      <c r="L217" s="289"/>
      <c r="M217" s="289"/>
      <c r="N217" s="289"/>
      <c r="O217" s="289"/>
      <c r="P217" s="289"/>
      <c r="Q217" s="289"/>
      <c r="R217" s="289"/>
      <c r="S217" s="289"/>
      <c r="T217" s="289"/>
      <c r="U217" s="289"/>
      <c r="V217" s="289"/>
      <c r="W217" s="289"/>
      <c r="X217" s="289"/>
      <c r="Y217" s="289"/>
      <c r="Z217" s="289"/>
      <c r="AA217" s="289"/>
    </row>
  </sheetData>
  <sheetProtection algorithmName="SHA-512" hashValue="Fl5+5fIciIzp8xZyOsX4Ew7utogjXE/OrjDz3LHIzGxsBcPPZ5GkhAwD1T9JLki1uMW92W/MBf4yStmx17QDpA==" saltValue="KGiKWds5xqdBfOTMW/cHfA==" spinCount="100000" sheet="1" selectLockedCells="1"/>
  <mergeCells count="165">
    <mergeCell ref="A3:AA3"/>
    <mergeCell ref="A5:AA6"/>
    <mergeCell ref="C8:F8"/>
    <mergeCell ref="H8:I8"/>
    <mergeCell ref="K8:L8"/>
    <mergeCell ref="O10:Z10"/>
    <mergeCell ref="N11:Z11"/>
    <mergeCell ref="N12:Z12"/>
    <mergeCell ref="N13:Z13"/>
    <mergeCell ref="A16:AA16"/>
    <mergeCell ref="C20:AA21"/>
    <mergeCell ref="C22:AA22"/>
    <mergeCell ref="C24:AA25"/>
    <mergeCell ref="D29:H30"/>
    <mergeCell ref="I29:L29"/>
    <mergeCell ref="M29:X29"/>
    <mergeCell ref="I30:X30"/>
    <mergeCell ref="D31:H31"/>
    <mergeCell ref="I31:N31"/>
    <mergeCell ref="O31:R31"/>
    <mergeCell ref="S31:V31"/>
    <mergeCell ref="W31:X31"/>
    <mergeCell ref="D32:H33"/>
    <mergeCell ref="I32:K33"/>
    <mergeCell ref="L32:L33"/>
    <mergeCell ref="M32:Q33"/>
    <mergeCell ref="R32:U32"/>
    <mergeCell ref="V32:W32"/>
    <mergeCell ref="R33:U33"/>
    <mergeCell ref="V33:W33"/>
    <mergeCell ref="D34:H34"/>
    <mergeCell ref="I34:X34"/>
    <mergeCell ref="D35:H36"/>
    <mergeCell ref="I35:M35"/>
    <mergeCell ref="N35:Q35"/>
    <mergeCell ref="S35:T35"/>
    <mergeCell ref="V35:W35"/>
    <mergeCell ref="I36:M36"/>
    <mergeCell ref="N36:Q36"/>
    <mergeCell ref="S36:T36"/>
    <mergeCell ref="V36:W36"/>
    <mergeCell ref="D37:H37"/>
    <mergeCell ref="I37:X37"/>
    <mergeCell ref="D39:H39"/>
    <mergeCell ref="I39:X39"/>
    <mergeCell ref="D40:H40"/>
    <mergeCell ref="I40:X40"/>
    <mergeCell ref="D41:H41"/>
    <mergeCell ref="I41:X41"/>
    <mergeCell ref="D44:H44"/>
    <mergeCell ref="I44:N44"/>
    <mergeCell ref="O44:S44"/>
    <mergeCell ref="T44:Y44"/>
    <mergeCell ref="B81:AA82"/>
    <mergeCell ref="D85:P85"/>
    <mergeCell ref="Q85:T85"/>
    <mergeCell ref="U85:X86"/>
    <mergeCell ref="Y85:AA86"/>
    <mergeCell ref="D86:P86"/>
    <mergeCell ref="Q86:T86"/>
    <mergeCell ref="D45:H45"/>
    <mergeCell ref="I45:N45"/>
    <mergeCell ref="O45:S45"/>
    <mergeCell ref="T45:Y45"/>
    <mergeCell ref="D46:N46"/>
    <mergeCell ref="O46:Q46"/>
    <mergeCell ref="S46:T46"/>
    <mergeCell ref="V46:W46"/>
    <mergeCell ref="D60:H60"/>
    <mergeCell ref="I60:N60"/>
    <mergeCell ref="P60:AA60"/>
    <mergeCell ref="D63:O63"/>
    <mergeCell ref="P63:T63"/>
    <mergeCell ref="U63:Z63"/>
    <mergeCell ref="D64:O64"/>
    <mergeCell ref="P64:T64"/>
    <mergeCell ref="U64:Z64"/>
    <mergeCell ref="Y99:AA100"/>
    <mergeCell ref="Y101:Z101"/>
    <mergeCell ref="Q104:AA105"/>
    <mergeCell ref="C107:N108"/>
    <mergeCell ref="Q107:AA108"/>
    <mergeCell ref="C110:N110"/>
    <mergeCell ref="Q110:AA110"/>
    <mergeCell ref="C113:Z114"/>
    <mergeCell ref="Y116:AA117"/>
    <mergeCell ref="Y118:Z118"/>
    <mergeCell ref="B137:G138"/>
    <mergeCell ref="H137:N137"/>
    <mergeCell ref="O137:Z137"/>
    <mergeCell ref="H138:N138"/>
    <mergeCell ref="O138:Z138"/>
    <mergeCell ref="B139:G141"/>
    <mergeCell ref="H139:N139"/>
    <mergeCell ref="O139:Z139"/>
    <mergeCell ref="H140:N140"/>
    <mergeCell ref="O140:Z140"/>
    <mergeCell ref="H141:N141"/>
    <mergeCell ref="O141:Z141"/>
    <mergeCell ref="Y146:AA147"/>
    <mergeCell ref="B147:X148"/>
    <mergeCell ref="Y148:Z148"/>
    <mergeCell ref="C149:AA150"/>
    <mergeCell ref="H155:AA158"/>
    <mergeCell ref="H159:X159"/>
    <mergeCell ref="Y159:AA160"/>
    <mergeCell ref="N160:P160"/>
    <mergeCell ref="Y161:Z161"/>
    <mergeCell ref="H166:X166"/>
    <mergeCell ref="N167:P167"/>
    <mergeCell ref="R167:U167"/>
    <mergeCell ref="V167:Z167"/>
    <mergeCell ref="Y169:AA170"/>
    <mergeCell ref="Y171:Z171"/>
    <mergeCell ref="H172:AA174"/>
    <mergeCell ref="H175:O175"/>
    <mergeCell ref="P175:AA175"/>
    <mergeCell ref="Y89:Z89"/>
    <mergeCell ref="D69:H69"/>
    <mergeCell ref="I69:X69"/>
    <mergeCell ref="A217:AA217"/>
    <mergeCell ref="J212:O212"/>
    <mergeCell ref="P212:AA212"/>
    <mergeCell ref="J213:O215"/>
    <mergeCell ref="P213:S213"/>
    <mergeCell ref="T213:AA213"/>
    <mergeCell ref="P214:S214"/>
    <mergeCell ref="T214:Y214"/>
    <mergeCell ref="Z214:AA214"/>
    <mergeCell ref="P215:S215"/>
    <mergeCell ref="H176:O176"/>
    <mergeCell ref="Y176:AA177"/>
    <mergeCell ref="H177:X177"/>
    <mergeCell ref="T215:AA215"/>
    <mergeCell ref="N178:P178"/>
    <mergeCell ref="Y178:Z178"/>
    <mergeCell ref="C179:AA181"/>
    <mergeCell ref="K184:M185"/>
    <mergeCell ref="A208:AA209"/>
    <mergeCell ref="J211:O211"/>
    <mergeCell ref="P211:AA211"/>
    <mergeCell ref="C73:AA74"/>
    <mergeCell ref="D77:H77"/>
    <mergeCell ref="I77:X77"/>
    <mergeCell ref="D65:O65"/>
    <mergeCell ref="P65:T65"/>
    <mergeCell ref="U65:Z65"/>
    <mergeCell ref="C95:AA96"/>
    <mergeCell ref="D66:O66"/>
    <mergeCell ref="P66:T66"/>
    <mergeCell ref="U66:Z66"/>
    <mergeCell ref="D67:O67"/>
    <mergeCell ref="P67:T67"/>
    <mergeCell ref="U67:Z67"/>
    <mergeCell ref="D68:O68"/>
    <mergeCell ref="P68:T68"/>
    <mergeCell ref="U68:Z68"/>
    <mergeCell ref="E87:P87"/>
    <mergeCell ref="Q87:T87"/>
    <mergeCell ref="U87:X87"/>
    <mergeCell ref="Y87:Z87"/>
    <mergeCell ref="E88:P88"/>
    <mergeCell ref="Q88:T88"/>
    <mergeCell ref="U88:X88"/>
    <mergeCell ref="Y88:Z88"/>
  </mergeCells>
  <phoneticPr fontId="2"/>
  <conditionalFormatting sqref="B20">
    <cfRule type="containsBlanks" dxfId="65" priority="67">
      <formula>LEN(TRIM(B20))=0</formula>
    </cfRule>
  </conditionalFormatting>
  <conditionalFormatting sqref="B24">
    <cfRule type="containsBlanks" dxfId="64" priority="38">
      <formula>LEN(TRIM(B24))=0</formula>
    </cfRule>
  </conditionalFormatting>
  <conditionalFormatting sqref="B38">
    <cfRule type="containsBlanks" dxfId="63" priority="37">
      <formula>LEN(TRIM(B38))=0</formula>
    </cfRule>
  </conditionalFormatting>
  <conditionalFormatting sqref="B43">
    <cfRule type="containsBlanks" dxfId="62" priority="36">
      <formula>LEN(TRIM(B43))=0</formula>
    </cfRule>
  </conditionalFormatting>
  <conditionalFormatting sqref="B48">
    <cfRule type="containsBlanks" dxfId="61" priority="35">
      <formula>LEN(TRIM(B48))=0</formula>
    </cfRule>
  </conditionalFormatting>
  <conditionalFormatting sqref="B50">
    <cfRule type="containsBlanks" dxfId="60" priority="10">
      <formula>LEN(TRIM(B50))=0</formula>
    </cfRule>
  </conditionalFormatting>
  <conditionalFormatting sqref="B53">
    <cfRule type="containsBlanks" dxfId="59" priority="11">
      <formula>LEN(TRIM(B53))=0</formula>
    </cfRule>
  </conditionalFormatting>
  <conditionalFormatting sqref="B55">
    <cfRule type="containsBlanks" dxfId="58" priority="2">
      <formula>LEN(TRIM(B55))=0</formula>
    </cfRule>
  </conditionalFormatting>
  <conditionalFormatting sqref="B59">
    <cfRule type="containsBlanks" dxfId="57" priority="34">
      <formula>LEN(TRIM(B59))=0</formula>
    </cfRule>
  </conditionalFormatting>
  <conditionalFormatting sqref="B70">
    <cfRule type="containsBlanks" dxfId="56" priority="13">
      <formula>LEN(TRIM(B70))=0</formula>
    </cfRule>
  </conditionalFormatting>
  <conditionalFormatting sqref="B73">
    <cfRule type="containsBlanks" dxfId="55" priority="33">
      <formula>LEN(TRIM(B73))=0</formula>
    </cfRule>
  </conditionalFormatting>
  <conditionalFormatting sqref="B76">
    <cfRule type="containsBlanks" dxfId="54" priority="32">
      <formula>LEN(TRIM(B76))=0</formula>
    </cfRule>
  </conditionalFormatting>
  <conditionalFormatting sqref="B80">
    <cfRule type="containsBlanks" dxfId="53" priority="31">
      <formula>LEN(TRIM(B80))=0</formula>
    </cfRule>
  </conditionalFormatting>
  <conditionalFormatting sqref="B103">
    <cfRule type="containsBlanks" dxfId="52" priority="30">
      <formula>LEN(TRIM(B103))=0</formula>
    </cfRule>
  </conditionalFormatting>
  <conditionalFormatting sqref="B123">
    <cfRule type="containsBlanks" dxfId="51" priority="28">
      <formula>LEN(TRIM(B123))=0</formula>
    </cfRule>
  </conditionalFormatting>
  <conditionalFormatting sqref="B125">
    <cfRule type="containsBlanks" dxfId="50" priority="27">
      <formula>LEN(TRIM(B125))=0</formula>
    </cfRule>
  </conditionalFormatting>
  <conditionalFormatting sqref="B128">
    <cfRule type="containsBlanks" dxfId="49" priority="26">
      <formula>LEN(TRIM(B128))=0</formula>
    </cfRule>
  </conditionalFormatting>
  <conditionalFormatting sqref="B131">
    <cfRule type="containsBlanks" dxfId="48" priority="25">
      <formula>LEN(TRIM(B131))=0</formula>
    </cfRule>
  </conditionalFormatting>
  <conditionalFormatting sqref="B133">
    <cfRule type="containsBlanks" dxfId="47" priority="24">
      <formula>LEN(TRIM(B133))=0</formula>
    </cfRule>
  </conditionalFormatting>
  <conditionalFormatting sqref="B135">
    <cfRule type="containsBlanks" dxfId="46" priority="23">
      <formula>LEN(TRIM(B135))=0</formula>
    </cfRule>
  </conditionalFormatting>
  <conditionalFormatting sqref="B152">
    <cfRule type="containsBlanks" dxfId="45" priority="22">
      <formula>LEN(TRIM(B152))=0</formula>
    </cfRule>
  </conditionalFormatting>
  <conditionalFormatting sqref="B155">
    <cfRule type="containsBlanks" dxfId="44" priority="21">
      <formula>LEN(TRIM(B155))=0</formula>
    </cfRule>
  </conditionalFormatting>
  <conditionalFormatting sqref="B163">
    <cfRule type="containsBlanks" dxfId="43" priority="19">
      <formula>LEN(TRIM(B163))=0</formula>
    </cfRule>
  </conditionalFormatting>
  <conditionalFormatting sqref="B172">
    <cfRule type="containsBlanks" dxfId="42" priority="20">
      <formula>LEN(TRIM(B172))=0</formula>
    </cfRule>
  </conditionalFormatting>
  <conditionalFormatting sqref="C57">
    <cfRule type="containsBlanks" dxfId="41" priority="1">
      <formula>LEN(TRIM(C57))=0</formula>
    </cfRule>
  </conditionalFormatting>
  <conditionalFormatting sqref="C8:F8">
    <cfRule type="containsBlanks" dxfId="40" priority="54">
      <formula>LEN(TRIM(C8))=0</formula>
    </cfRule>
  </conditionalFormatting>
  <conditionalFormatting sqref="D64:Z68">
    <cfRule type="cellIs" dxfId="39" priority="3" operator="equal">
      <formula>""</formula>
    </cfRule>
  </conditionalFormatting>
  <conditionalFormatting sqref="H8">
    <cfRule type="containsBlanks" dxfId="38" priority="56">
      <formula>LEN(TRIM(H8))=0</formula>
    </cfRule>
  </conditionalFormatting>
  <conditionalFormatting sqref="I44:N45">
    <cfRule type="containsBlanks" dxfId="37" priority="18">
      <formula>LEN(TRIM(I44))=0</formula>
    </cfRule>
  </conditionalFormatting>
  <conditionalFormatting sqref="I60:N60">
    <cfRule type="containsBlanks" dxfId="36" priority="61">
      <formula>LEN(TRIM(I60))=0</formula>
    </cfRule>
  </conditionalFormatting>
  <conditionalFormatting sqref="I37:X37">
    <cfRule type="expression" dxfId="35" priority="44">
      <formula>AND($I$34="その他",$I$37="")</formula>
    </cfRule>
  </conditionalFormatting>
  <conditionalFormatting sqref="I61:X62">
    <cfRule type="expression" dxfId="34" priority="9">
      <formula>AND($I$34="その他",#REF!="")</formula>
    </cfRule>
  </conditionalFormatting>
  <conditionalFormatting sqref="I69:X69">
    <cfRule type="expression" dxfId="33" priority="14">
      <formula>AND($I$35="その他",#REF!="")</formula>
    </cfRule>
  </conditionalFormatting>
  <conditionalFormatting sqref="I77:X77">
    <cfRule type="containsBlanks" dxfId="32" priority="40">
      <formula>LEN(TRIM(I77))=0</formula>
    </cfRule>
  </conditionalFormatting>
  <conditionalFormatting sqref="K8">
    <cfRule type="containsBlanks" dxfId="31" priority="55">
      <formula>LEN(TRIM(K8))=0</formula>
    </cfRule>
  </conditionalFormatting>
  <conditionalFormatting sqref="N160:P160">
    <cfRule type="containsBlanks" dxfId="30" priority="68">
      <formula>LEN(TRIM(N160))=0</formula>
    </cfRule>
  </conditionalFormatting>
  <conditionalFormatting sqref="N167:P167">
    <cfRule type="containsBlanks" dxfId="29" priority="69">
      <formula>LEN(TRIM(N167))=0</formula>
    </cfRule>
  </conditionalFormatting>
  <conditionalFormatting sqref="N178:P178">
    <cfRule type="containsBlanks" dxfId="28" priority="70">
      <formula>LEN(TRIM(N178))=0</formula>
    </cfRule>
  </conditionalFormatting>
  <conditionalFormatting sqref="N35:Q36">
    <cfRule type="containsBlanks" dxfId="27" priority="49">
      <formula>LEN(TRIM(N35))=0</formula>
    </cfRule>
  </conditionalFormatting>
  <conditionalFormatting sqref="O46">
    <cfRule type="containsBlanks" dxfId="26" priority="16">
      <formula>LEN(TRIM(O46))=0</formula>
    </cfRule>
  </conditionalFormatting>
  <conditionalFormatting sqref="O10:Z10 N11:Z13 M29 I30:I32 I34:X34 I39:X41">
    <cfRule type="containsBlanks" dxfId="25" priority="64">
      <formula>LEN(TRIM(I10))=0</formula>
    </cfRule>
  </conditionalFormatting>
  <conditionalFormatting sqref="O137:Z141">
    <cfRule type="containsBlanks" dxfId="24" priority="12">
      <formula>LEN(TRIM(O137))=0</formula>
    </cfRule>
  </conditionalFormatting>
  <conditionalFormatting sqref="P63:P64 P66:P68">
    <cfRule type="expression" dxfId="23" priority="7">
      <formula>AND($I$34="その他",#REF!="")</formula>
    </cfRule>
  </conditionalFormatting>
  <conditionalFormatting sqref="P65">
    <cfRule type="expression" dxfId="22" priority="4">
      <formula>AND($I$34="その他",#REF!="")</formula>
    </cfRule>
  </conditionalFormatting>
  <conditionalFormatting sqref="P103">
    <cfRule type="containsBlanks" dxfId="21" priority="29">
      <formula>LEN(TRIM(P103))=0</formula>
    </cfRule>
  </conditionalFormatting>
  <conditionalFormatting sqref="P211:AA212">
    <cfRule type="containsBlanks" dxfId="20" priority="47">
      <formula>LEN(TRIM(P211))=0</formula>
    </cfRule>
  </conditionalFormatting>
  <conditionalFormatting sqref="Q86:Q88">
    <cfRule type="containsBlanks" dxfId="19" priority="39">
      <formula>LEN(TRIM(Q86))=0</formula>
    </cfRule>
  </conditionalFormatting>
  <conditionalFormatting sqref="R167:U167">
    <cfRule type="containsBlanks" dxfId="18" priority="43">
      <formula>LEN(TRIM(R167))=0</formula>
    </cfRule>
  </conditionalFormatting>
  <conditionalFormatting sqref="S31">
    <cfRule type="containsBlanks" dxfId="17" priority="57">
      <formula>LEN(TRIM(S31))=0</formula>
    </cfRule>
  </conditionalFormatting>
  <conditionalFormatting sqref="S35:S36 V35:V36">
    <cfRule type="containsBlanks" dxfId="16" priority="50">
      <formula>LEN(TRIM(S35))=0</formula>
    </cfRule>
  </conditionalFormatting>
  <conditionalFormatting sqref="S46 V46">
    <cfRule type="containsBlanks" dxfId="15" priority="15">
      <formula>LEN(TRIM(S46))=0</formula>
    </cfRule>
  </conditionalFormatting>
  <conditionalFormatting sqref="T44:Y45">
    <cfRule type="containsBlanks" dxfId="14" priority="17">
      <formula>LEN(TRIM(T44))=0</formula>
    </cfRule>
  </conditionalFormatting>
  <conditionalFormatting sqref="T213:AA213 T214 Z214 T215:AA215">
    <cfRule type="containsBlanks" dxfId="13" priority="46">
      <formula>LEN(TRIM(T213))=0</formula>
    </cfRule>
  </conditionalFormatting>
  <conditionalFormatting sqref="U63:U64 U66:U68">
    <cfRule type="expression" dxfId="12" priority="8">
      <formula>AND($I$34="その他",#REF!="")</formula>
    </cfRule>
  </conditionalFormatting>
  <conditionalFormatting sqref="U65">
    <cfRule type="expression" dxfId="11" priority="5">
      <formula>AND($I$34="その他",#REF!="")</formula>
    </cfRule>
  </conditionalFormatting>
  <conditionalFormatting sqref="U85:X88">
    <cfRule type="expression" dxfId="10" priority="58">
      <formula>$I$31="併用住宅"</formula>
    </cfRule>
  </conditionalFormatting>
  <conditionalFormatting sqref="U87:X87">
    <cfRule type="expression" dxfId="9" priority="60">
      <formula>AND($I$31="併用住宅",$U$87="")</formula>
    </cfRule>
  </conditionalFormatting>
  <conditionalFormatting sqref="U88:X88">
    <cfRule type="expression" dxfId="8" priority="66">
      <formula>AND($I$31="併用住宅",#REF!="")</formula>
    </cfRule>
  </conditionalFormatting>
  <conditionalFormatting sqref="V32:W32">
    <cfRule type="expression" dxfId="7" priority="63">
      <formula>AND($I$31="併用住宅",$V$32="")</formula>
    </cfRule>
  </conditionalFormatting>
  <conditionalFormatting sqref="V33:W33">
    <cfRule type="expression" dxfId="6" priority="62">
      <formula>AND($I$31="併用住宅",$V$33="")</formula>
    </cfRule>
  </conditionalFormatting>
  <conditionalFormatting sqref="V167:Z167">
    <cfRule type="expression" dxfId="5" priority="41">
      <formula>AND($R$167="その他のこて塗り",$V$167="")</formula>
    </cfRule>
    <cfRule type="expression" dxfId="4" priority="42">
      <formula>"$R$158=""その他のこて塗り"""</formula>
    </cfRule>
  </conditionalFormatting>
  <dataValidations count="17">
    <dataValidation type="list" allowBlank="1" showInputMessage="1" showErrorMessage="1" sqref="T45:Y45 I45:N45 I60:N60" xr:uid="{00000000-0002-0000-0000-000000000000}">
      <formula1>"有,無,"</formula1>
    </dataValidation>
    <dataValidation type="list" allowBlank="1" showInputMessage="1" showErrorMessage="1" sqref="I34:X34" xr:uid="{00000000-0002-0000-0000-000001000000}">
      <formula1>"在来軸組工法,伝統工法,その他"</formula1>
    </dataValidation>
    <dataValidation type="decimal" operator="greaterThanOrEqual" allowBlank="1" showInputMessage="1" showErrorMessage="1" errorTitle="エラー" error="0.1以上の数値を入力してください。（0.1未満の数値や数値以外の内容は入力できません。）" sqref="Q86:T86" xr:uid="{00000000-0002-0000-0000-000002000000}">
      <formula1>0.1</formula1>
    </dataValidation>
    <dataValidation type="decimal" allowBlank="1" showInputMessage="1" showErrorMessage="1" errorTitle="エラー" error="0.3以上の数値を入力してください。（0.3未満は補助対象外です。_x000a_また数値以外の内容は入力できません。）" sqref="Q87:T87" xr:uid="{00000000-0002-0000-0000-000003000000}">
      <formula1>0.3</formula1>
      <formula2>Q86</formula2>
    </dataValidation>
    <dataValidation type="list" allowBlank="1" showInputMessage="1" showErrorMessage="1" sqref="M29:X29" xr:uid="{00000000-0002-0000-0000-000004000000}">
      <formula1>"鳥取市,米子市,倉吉市,境港市,岩美町,若桜町,智頭町,八頭町,三朝町,湯梨浜町,琴浦町,北栄町,大山町,日吉津村,伯耆町,南部町,日野町,日南町,江府町,"</formula1>
    </dataValidation>
    <dataValidation type="list" allowBlank="1" showInputMessage="1" showErrorMessage="1" sqref="H8:I8 S35:T36 S46:T46" xr:uid="{00000000-0002-0000-0000-000005000000}">
      <formula1>"1,2,3,4,5,6,7,8,9,10,11,12,"</formula1>
    </dataValidation>
    <dataValidation type="list" allowBlank="1" showInputMessage="1" showErrorMessage="1" sqref="K8:L8" xr:uid="{00000000-0002-0000-0000-000006000000}">
      <formula1>"1,2,3,4,5,6,7,8,9,10,11,12,13,14,15,16,17,18,19,20,21,22,23,24,25,26,27,28,29,30,31, "</formula1>
    </dataValidation>
    <dataValidation type="list" allowBlank="1" showInputMessage="1" showErrorMessage="1" sqref="C8:F8 N35:Q36 O46" xr:uid="{00000000-0002-0000-0000-000007000000}">
      <formula1>"2,3,4,5,6,7,8,9,10,"</formula1>
    </dataValidation>
    <dataValidation type="list" allowBlank="1" showInputMessage="1" showErrorMessage="1" sqref="I44:N44 T44:Y44" xr:uid="{00000000-0002-0000-0000-000008000000}">
      <formula1>"要,不要,"</formula1>
    </dataValidation>
    <dataValidation type="list" allowBlank="1" showInputMessage="1" showErrorMessage="1" sqref="V35:W36 V46:W46" xr:uid="{00000000-0002-0000-0000-000009000000}">
      <formula1>"1,2,3,4,5,6,7,8,9,10,11,12,13,14,15,16,17,18,19,20,21,22,23,24,25,26,27,28,29,30,31,"</formula1>
    </dataValidation>
    <dataValidation type="list" allowBlank="1" showInputMessage="1" showErrorMessage="1" sqref="I31:N31" xr:uid="{00000000-0002-0000-0000-00000A000000}">
      <formula1>"増築,改築,修繕,模様替"</formula1>
    </dataValidation>
    <dataValidation type="list" allowBlank="1" showInputMessage="1" showErrorMessage="1" sqref="B20 B135 B24 B38 B43 B53 B59 B76 B80 B103 P103 B123 B125 B128 B131 B133 B172 B152 B155 B163 B73 B70 B48 B50 B55 C57" xr:uid="{00000000-0002-0000-0000-00000B000000}">
      <formula1>"✔,"</formula1>
    </dataValidation>
    <dataValidation type="list" allowBlank="1" showInputMessage="1" showErrorMessage="1" sqref="T213:AA213" xr:uid="{00000000-0002-0000-0000-00000C000000}">
      <formula1>"一級建築士事務所,二級建築士事務所,木造建築士事務所"</formula1>
    </dataValidation>
    <dataValidation type="list" allowBlank="1" showInputMessage="1" showErrorMessage="1" sqref="R167:U167" xr:uid="{00000000-0002-0000-0000-00000D000000}">
      <formula1>"モルタル塗,漆喰塗,土壁塗,そとん壁,じゅらく塗,珪藻土塗,その他のこて塗り"</formula1>
    </dataValidation>
    <dataValidation type="list" allowBlank="1" showInputMessage="1" showErrorMessage="1" sqref="J211:O211" xr:uid="{00000000-0002-0000-0000-00000E000000}">
      <formula1>"工事監理者氏名,工事施工者氏名"</formula1>
    </dataValidation>
    <dataValidation type="whole" allowBlank="1" showInputMessage="1" showErrorMessage="1" error="1以上が補助対象です。整数値以外入力不可です。" sqref="Q88:T88" xr:uid="{00000000-0002-0000-0000-00000F000000}">
      <formula1>1</formula1>
      <formula2>10000</formula2>
    </dataValidation>
    <dataValidation type="list" allowBlank="1" showInputMessage="1" showErrorMessage="1" sqref="O141:Z141" xr:uid="{00000000-0002-0000-0000-000010000000}">
      <formula1>"申請者と同じ,申請者と異なる"</formula1>
    </dataValidation>
  </dataValidations>
  <pageMargins left="0.70866141732283472" right="0.70866141732283472" top="0.35433070866141736" bottom="0.35433070866141736" header="0.31496062992125984" footer="0.31496062992125984"/>
  <pageSetup paperSize="9" scale="92" orientation="portrait" horizontalDpi="1200" verticalDpi="1200" r:id="rId1"/>
  <rowBreaks count="3" manualBreakCount="3">
    <brk id="71" max="27" man="1"/>
    <brk id="136" max="27" man="1"/>
    <brk id="183" max="16383" man="1"/>
  </rowBreaks>
  <colBreaks count="1" manualBreakCount="1">
    <brk id="27" max="196" man="1"/>
  </col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I39"/>
  <sheetViews>
    <sheetView view="pageBreakPreview" zoomScaleNormal="100" zoomScaleSheetLayoutView="100" workbookViewId="0">
      <selection activeCell="K2" sqref="K2"/>
    </sheetView>
  </sheetViews>
  <sheetFormatPr defaultColWidth="2.8984375" defaultRowHeight="18" customHeight="1" x14ac:dyDescent="0.45"/>
  <cols>
    <col min="1" max="26" width="2.8984375" style="51"/>
    <col min="27" max="27" width="2.8984375" style="52"/>
    <col min="28" max="16384" width="2.8984375" style="51"/>
  </cols>
  <sheetData>
    <row r="1" spans="1:27" ht="18" customHeight="1" x14ac:dyDescent="0.45">
      <c r="A1" s="60" t="s">
        <v>182</v>
      </c>
      <c r="B1" s="60"/>
      <c r="C1" s="60"/>
      <c r="D1" s="60"/>
      <c r="E1" s="60"/>
      <c r="F1" s="60"/>
      <c r="G1" s="60"/>
      <c r="H1" s="60"/>
      <c r="I1" s="60"/>
      <c r="J1" s="60"/>
      <c r="K1" s="60"/>
      <c r="L1" s="60"/>
      <c r="M1" s="60"/>
      <c r="N1" s="60"/>
      <c r="O1" s="60"/>
      <c r="P1" s="60"/>
      <c r="Q1" s="60"/>
      <c r="R1" s="60"/>
      <c r="S1" s="60"/>
      <c r="T1" s="60"/>
      <c r="U1" s="60"/>
      <c r="V1" s="60"/>
      <c r="W1" s="60"/>
      <c r="X1" s="60"/>
      <c r="Y1" s="60"/>
      <c r="Z1" s="60"/>
    </row>
    <row r="2" spans="1:27" ht="18" customHeight="1" x14ac:dyDescent="0.45">
      <c r="A2" s="90"/>
      <c r="B2" s="90"/>
      <c r="C2" s="90"/>
      <c r="D2" s="90"/>
      <c r="E2" s="90"/>
      <c r="F2" s="90"/>
      <c r="G2" s="90"/>
      <c r="H2" s="90"/>
      <c r="I2" s="90"/>
      <c r="J2" s="90"/>
      <c r="K2" s="90"/>
      <c r="L2" s="90"/>
      <c r="M2" s="90"/>
      <c r="N2" s="90"/>
      <c r="O2" s="89" t="s">
        <v>181</v>
      </c>
      <c r="P2" s="89"/>
      <c r="Q2" s="433" t="str">
        <f>IF('【様式第６号の２】事業計画書兼チェックシート（改修）'!C8="","",'【様式第６号の２】事業計画書兼チェックシート（改修）'!C8)</f>
        <v/>
      </c>
      <c r="R2" s="433"/>
      <c r="S2" s="88" t="s">
        <v>99</v>
      </c>
      <c r="T2" s="433" t="str">
        <f>IF('【様式第６号の２】事業計画書兼チェックシート（改修）'!H8="","",'【様式第６号の２】事業計画書兼チェックシート（改修）'!H8)</f>
        <v/>
      </c>
      <c r="U2" s="433"/>
      <c r="V2" s="88" t="s">
        <v>180</v>
      </c>
      <c r="W2" s="433" t="str">
        <f>IF('【様式第６号の２】事業計画書兼チェックシート（改修）'!K8="","",'【様式第６号の２】事業計画書兼チェックシート（改修）'!K8)</f>
        <v/>
      </c>
      <c r="X2" s="433"/>
      <c r="Y2" s="88" t="s">
        <v>97</v>
      </c>
      <c r="Z2" s="88"/>
      <c r="AA2" s="87" t="s">
        <v>179</v>
      </c>
    </row>
    <row r="3" spans="1:27" ht="18" customHeight="1" x14ac:dyDescent="0.45">
      <c r="A3" s="86"/>
      <c r="B3" s="86"/>
      <c r="C3" s="86"/>
      <c r="D3" s="86"/>
      <c r="E3" s="86"/>
      <c r="F3" s="86"/>
      <c r="G3" s="86"/>
      <c r="H3" s="86"/>
      <c r="I3" s="86"/>
      <c r="J3" s="86"/>
      <c r="K3" s="86"/>
      <c r="L3" s="86"/>
      <c r="M3" s="86"/>
      <c r="N3" s="86"/>
      <c r="O3" s="86"/>
      <c r="P3" s="86"/>
      <c r="Q3" s="86"/>
      <c r="R3" s="86"/>
      <c r="S3" s="86"/>
      <c r="T3" s="86"/>
      <c r="U3" s="86"/>
      <c r="V3" s="86"/>
      <c r="W3" s="86"/>
      <c r="X3" s="86"/>
      <c r="Y3" s="86"/>
      <c r="Z3" s="86"/>
    </row>
    <row r="4" spans="1:27" ht="18" customHeight="1" x14ac:dyDescent="0.45">
      <c r="A4" s="60"/>
      <c r="B4" s="60"/>
      <c r="C4" s="60"/>
      <c r="D4" s="60"/>
      <c r="E4" s="60"/>
      <c r="F4" s="60"/>
      <c r="G4" s="60"/>
      <c r="H4" s="60"/>
      <c r="I4" s="60"/>
      <c r="J4" s="60"/>
      <c r="K4" s="60"/>
      <c r="L4" s="60"/>
      <c r="M4" s="60"/>
      <c r="N4" s="60"/>
      <c r="O4" s="60"/>
      <c r="P4" s="60"/>
      <c r="Q4" s="60"/>
      <c r="R4" s="60"/>
      <c r="S4" s="60"/>
      <c r="T4" s="60"/>
      <c r="U4" s="60"/>
      <c r="V4" s="60"/>
      <c r="W4" s="60"/>
      <c r="X4" s="60"/>
      <c r="Y4" s="60"/>
      <c r="Z4" s="60"/>
    </row>
    <row r="5" spans="1:27" ht="18" customHeight="1" x14ac:dyDescent="0.45">
      <c r="A5" s="60"/>
      <c r="B5" s="60" t="str">
        <f>IF('【様式第６号の２】事業計画書兼チェックシート（改修）'!BG29="","鳥取県　　　　　所長　様",'【様式第６号の２】事業計画書兼チェックシート（改修）'!BG29&amp;"　様")</f>
        <v>鳥取県　　　　　所長　様</v>
      </c>
      <c r="C5" s="60"/>
      <c r="D5" s="60"/>
      <c r="E5" s="60"/>
      <c r="F5" s="60"/>
      <c r="G5" s="60"/>
      <c r="H5" s="60"/>
      <c r="I5" s="60"/>
      <c r="J5" s="60"/>
      <c r="K5" s="60"/>
      <c r="L5" s="60"/>
      <c r="M5" s="60"/>
      <c r="N5" s="60"/>
      <c r="O5" s="60"/>
      <c r="P5" s="60"/>
      <c r="Q5" s="60"/>
      <c r="R5" s="60"/>
      <c r="S5" s="60"/>
      <c r="T5" s="60"/>
      <c r="U5" s="60"/>
      <c r="V5" s="60"/>
      <c r="W5" s="60"/>
      <c r="X5" s="60"/>
      <c r="Y5" s="60"/>
      <c r="Z5" s="60"/>
    </row>
    <row r="6" spans="1:27" ht="18" customHeight="1" x14ac:dyDescent="0.45">
      <c r="A6" s="60"/>
      <c r="B6" s="60"/>
      <c r="C6" s="60"/>
      <c r="D6" s="60"/>
      <c r="E6" s="60"/>
      <c r="F6" s="60"/>
      <c r="G6" s="60"/>
      <c r="H6" s="60"/>
      <c r="I6" s="60"/>
      <c r="J6" s="60"/>
      <c r="K6" s="60"/>
      <c r="L6" s="60"/>
      <c r="M6" s="60"/>
      <c r="N6" s="60"/>
      <c r="O6" s="60"/>
      <c r="P6" s="60"/>
      <c r="Q6" s="60"/>
      <c r="R6" s="60"/>
      <c r="S6" s="60"/>
      <c r="T6" s="60"/>
      <c r="U6" s="60"/>
      <c r="V6" s="60"/>
      <c r="W6" s="60"/>
      <c r="X6" s="60"/>
      <c r="Y6" s="60"/>
      <c r="Z6" s="60"/>
    </row>
    <row r="7" spans="1:27" ht="18" customHeight="1" x14ac:dyDescent="0.45">
      <c r="A7" s="60"/>
      <c r="B7" s="60"/>
      <c r="C7" s="60"/>
      <c r="D7" s="60"/>
      <c r="E7" s="60"/>
      <c r="F7" s="60"/>
      <c r="G7" s="60"/>
      <c r="H7" s="60"/>
      <c r="I7" s="60"/>
      <c r="J7" s="60"/>
      <c r="K7" s="60"/>
      <c r="L7" s="60"/>
      <c r="M7" s="60" t="s">
        <v>178</v>
      </c>
      <c r="N7" s="60"/>
      <c r="O7" s="60"/>
      <c r="P7" s="60"/>
      <c r="Q7" s="60"/>
      <c r="R7" s="60"/>
      <c r="S7" s="60"/>
      <c r="T7" s="60"/>
      <c r="U7" s="60"/>
      <c r="V7" s="60"/>
      <c r="W7" s="60"/>
      <c r="X7" s="60"/>
      <c r="Y7" s="60"/>
      <c r="Z7" s="60"/>
    </row>
    <row r="8" spans="1:27" ht="18" customHeight="1" x14ac:dyDescent="0.45">
      <c r="A8" s="60"/>
      <c r="B8" s="60"/>
      <c r="C8" s="60"/>
      <c r="D8" s="60"/>
      <c r="E8" s="60"/>
      <c r="F8" s="60"/>
      <c r="G8" s="60"/>
      <c r="H8" s="60"/>
      <c r="I8" s="60"/>
      <c r="J8" s="60"/>
      <c r="K8" s="60"/>
      <c r="L8" s="60"/>
      <c r="M8" s="60" t="s">
        <v>50</v>
      </c>
      <c r="N8" s="60"/>
      <c r="O8" s="60" t="s">
        <v>141</v>
      </c>
      <c r="P8" s="436" t="str">
        <f>IF('【様式第６号の２】事業計画書兼チェックシート（改修）'!O10="","",'【様式第６号の２】事業計画書兼チェックシート（改修）'!O10)</f>
        <v/>
      </c>
      <c r="Q8" s="436"/>
      <c r="R8" s="436"/>
      <c r="S8" s="436"/>
      <c r="T8" s="436"/>
      <c r="U8" s="436"/>
      <c r="V8" s="436"/>
      <c r="W8" s="436"/>
      <c r="X8" s="436"/>
      <c r="Y8" s="60"/>
      <c r="Z8" s="60"/>
    </row>
    <row r="9" spans="1:27" ht="35.25" customHeight="1" x14ac:dyDescent="0.45">
      <c r="A9" s="60"/>
      <c r="B9" s="60"/>
      <c r="C9" s="60"/>
      <c r="D9" s="60"/>
      <c r="E9" s="60"/>
      <c r="F9" s="60"/>
      <c r="G9" s="60"/>
      <c r="H9" s="60"/>
      <c r="I9" s="60"/>
      <c r="J9" s="60"/>
      <c r="K9" s="60"/>
      <c r="L9" s="60"/>
      <c r="M9" s="60"/>
      <c r="N9" s="60"/>
      <c r="O9" s="434" t="str">
        <f>IF('【様式第６号の２】事業計画書兼チェックシート（改修）'!N11="","",'【様式第６号の２】事業計画書兼チェックシート（改修）'!N11)</f>
        <v/>
      </c>
      <c r="P9" s="434"/>
      <c r="Q9" s="434"/>
      <c r="R9" s="434"/>
      <c r="S9" s="434"/>
      <c r="T9" s="434"/>
      <c r="U9" s="434"/>
      <c r="V9" s="434"/>
      <c r="W9" s="434"/>
      <c r="X9" s="434"/>
      <c r="Y9" s="60"/>
      <c r="Z9" s="60"/>
    </row>
    <row r="10" spans="1:27" ht="18" customHeight="1" x14ac:dyDescent="0.45">
      <c r="A10" s="60"/>
      <c r="B10" s="60"/>
      <c r="C10" s="60"/>
      <c r="D10" s="60"/>
      <c r="E10" s="60"/>
      <c r="F10" s="60"/>
      <c r="G10" s="60"/>
      <c r="H10" s="60"/>
      <c r="I10" s="60"/>
      <c r="J10" s="60"/>
      <c r="K10" s="60"/>
      <c r="L10" s="60"/>
      <c r="M10" s="60" t="s">
        <v>138</v>
      </c>
      <c r="N10" s="60"/>
      <c r="O10" s="434" t="str">
        <f>IF('【様式第６号の２】事業計画書兼チェックシート（改修）'!N12="","",'【様式第６号の２】事業計画書兼チェックシート（改修）'!N12)</f>
        <v/>
      </c>
      <c r="P10" s="434"/>
      <c r="Q10" s="434"/>
      <c r="R10" s="434"/>
      <c r="S10" s="434"/>
      <c r="T10" s="434"/>
      <c r="U10" s="434"/>
      <c r="V10" s="434"/>
      <c r="W10" s="434"/>
      <c r="X10" s="434"/>
      <c r="Y10" s="60"/>
      <c r="Z10" s="60"/>
      <c r="AA10" s="52" t="s">
        <v>177</v>
      </c>
    </row>
    <row r="11" spans="1:27" ht="18" customHeight="1" x14ac:dyDescent="0.45">
      <c r="A11" s="60"/>
      <c r="B11" s="60"/>
      <c r="C11" s="60"/>
      <c r="D11" s="60"/>
      <c r="E11" s="60"/>
      <c r="F11" s="60"/>
      <c r="G11" s="60"/>
      <c r="H11" s="60"/>
      <c r="I11" s="60"/>
      <c r="J11" s="60"/>
      <c r="K11" s="60"/>
      <c r="L11" s="60"/>
      <c r="M11" s="60" t="s">
        <v>135</v>
      </c>
      <c r="N11" s="60"/>
      <c r="O11" s="434" t="str">
        <f>IF('【様式第６号の２】事業計画書兼チェックシート（改修）'!N13="","",'【様式第６号の２】事業計画書兼チェックシート（改修）'!N13)</f>
        <v/>
      </c>
      <c r="P11" s="434"/>
      <c r="Q11" s="434"/>
      <c r="R11" s="434"/>
      <c r="S11" s="434"/>
      <c r="T11" s="434"/>
      <c r="U11" s="434"/>
      <c r="V11" s="434"/>
      <c r="W11" s="434"/>
      <c r="X11" s="434"/>
      <c r="Y11" s="60"/>
      <c r="Z11" s="60"/>
    </row>
    <row r="12" spans="1:27" ht="18" customHeight="1" x14ac:dyDescent="0.45">
      <c r="A12" s="60"/>
      <c r="B12" s="60"/>
      <c r="C12" s="60"/>
      <c r="D12" s="60"/>
      <c r="E12" s="60"/>
      <c r="F12" s="60"/>
      <c r="G12" s="60"/>
      <c r="H12" s="60"/>
      <c r="I12" s="60"/>
      <c r="J12" s="60"/>
      <c r="K12" s="60"/>
      <c r="L12" s="60"/>
      <c r="M12" s="60"/>
      <c r="N12" s="60"/>
      <c r="O12" s="60"/>
      <c r="P12" s="60"/>
      <c r="Q12" s="60"/>
      <c r="R12" s="60"/>
      <c r="S12" s="60"/>
      <c r="T12" s="60"/>
      <c r="U12" s="60"/>
      <c r="V12" s="60"/>
      <c r="W12" s="60"/>
      <c r="X12" s="60"/>
      <c r="Y12" s="60"/>
      <c r="Z12" s="60"/>
    </row>
    <row r="13" spans="1:27" ht="18" customHeight="1" x14ac:dyDescent="0.45">
      <c r="A13" s="60"/>
      <c r="B13" s="60"/>
      <c r="C13" s="60"/>
      <c r="D13" s="60"/>
      <c r="E13" s="60"/>
      <c r="F13" s="60"/>
      <c r="G13" s="60"/>
      <c r="H13" s="60"/>
      <c r="I13" s="60"/>
      <c r="J13" s="60"/>
      <c r="K13" s="60"/>
      <c r="L13" s="60"/>
      <c r="M13" s="60"/>
      <c r="N13" s="60"/>
      <c r="O13" s="60"/>
      <c r="P13" s="60"/>
      <c r="Q13" s="60"/>
      <c r="R13" s="60"/>
      <c r="S13" s="60"/>
      <c r="T13" s="60"/>
      <c r="U13" s="60"/>
      <c r="V13" s="60"/>
      <c r="W13" s="60"/>
      <c r="X13" s="60"/>
      <c r="Y13" s="60"/>
      <c r="Z13" s="60"/>
    </row>
    <row r="14" spans="1:27" ht="18" customHeight="1" x14ac:dyDescent="0.45">
      <c r="A14" s="435" t="s">
        <v>176</v>
      </c>
      <c r="B14" s="435"/>
      <c r="C14" s="435"/>
      <c r="D14" s="435"/>
      <c r="E14" s="435"/>
      <c r="F14" s="435"/>
      <c r="G14" s="435"/>
      <c r="H14" s="435"/>
      <c r="I14" s="435"/>
      <c r="J14" s="435"/>
      <c r="K14" s="435"/>
      <c r="L14" s="435"/>
      <c r="M14" s="435"/>
      <c r="N14" s="435"/>
      <c r="O14" s="435"/>
      <c r="P14" s="435"/>
      <c r="Q14" s="435"/>
      <c r="R14" s="435"/>
      <c r="S14" s="435"/>
      <c r="T14" s="435"/>
      <c r="U14" s="435"/>
      <c r="V14" s="435"/>
      <c r="W14" s="435"/>
      <c r="X14" s="435"/>
      <c r="Y14" s="435"/>
      <c r="Z14" s="435"/>
    </row>
    <row r="15" spans="1:27" ht="18" customHeight="1" x14ac:dyDescent="0.45">
      <c r="A15" s="60"/>
      <c r="B15" s="60"/>
      <c r="C15" s="60"/>
      <c r="D15" s="60"/>
      <c r="E15" s="60"/>
      <c r="F15" s="60"/>
      <c r="G15" s="60"/>
      <c r="H15" s="60"/>
      <c r="I15" s="60"/>
      <c r="J15" s="60"/>
      <c r="K15" s="60"/>
      <c r="L15" s="60"/>
      <c r="M15" s="60"/>
      <c r="N15" s="60"/>
      <c r="O15" s="60"/>
      <c r="P15" s="60"/>
      <c r="Q15" s="60"/>
      <c r="R15" s="60"/>
      <c r="S15" s="60"/>
      <c r="T15" s="60"/>
      <c r="U15" s="60"/>
      <c r="V15" s="60"/>
      <c r="W15" s="60"/>
      <c r="X15" s="60"/>
      <c r="Y15" s="60"/>
      <c r="Z15" s="60"/>
    </row>
    <row r="16" spans="1:27" ht="36" customHeight="1" x14ac:dyDescent="0.45">
      <c r="A16" s="434" t="s">
        <v>175</v>
      </c>
      <c r="B16" s="434"/>
      <c r="C16" s="434"/>
      <c r="D16" s="434"/>
      <c r="E16" s="434"/>
      <c r="F16" s="434"/>
      <c r="G16" s="434"/>
      <c r="H16" s="434"/>
      <c r="I16" s="434"/>
      <c r="J16" s="434"/>
      <c r="K16" s="434"/>
      <c r="L16" s="434"/>
      <c r="M16" s="434"/>
      <c r="N16" s="434"/>
      <c r="O16" s="434"/>
      <c r="P16" s="434"/>
      <c r="Q16" s="434"/>
      <c r="R16" s="434"/>
      <c r="S16" s="434"/>
      <c r="T16" s="434"/>
      <c r="U16" s="434"/>
      <c r="V16" s="434"/>
      <c r="W16" s="434"/>
      <c r="X16" s="434"/>
      <c r="Y16" s="434"/>
      <c r="Z16" s="434"/>
    </row>
    <row r="17" spans="1:27" ht="18" customHeight="1" x14ac:dyDescent="0.45">
      <c r="A17" s="60"/>
      <c r="B17" s="60"/>
      <c r="C17" s="60"/>
      <c r="D17" s="60"/>
      <c r="E17" s="60"/>
      <c r="F17" s="60"/>
      <c r="G17" s="60"/>
      <c r="H17" s="60"/>
      <c r="I17" s="60"/>
      <c r="J17" s="60"/>
      <c r="K17" s="60"/>
      <c r="L17" s="60"/>
      <c r="M17" s="60"/>
      <c r="N17" s="60"/>
      <c r="O17" s="60"/>
      <c r="P17" s="60"/>
      <c r="Q17" s="60"/>
      <c r="R17" s="60"/>
      <c r="S17" s="60"/>
      <c r="T17" s="60"/>
      <c r="U17" s="60"/>
      <c r="V17" s="60"/>
      <c r="W17" s="60"/>
      <c r="X17" s="60"/>
      <c r="Y17" s="60"/>
      <c r="Z17" s="60"/>
    </row>
    <row r="18" spans="1:27" ht="18" customHeight="1" x14ac:dyDescent="0.45">
      <c r="A18" s="435" t="s">
        <v>174</v>
      </c>
      <c r="B18" s="435"/>
      <c r="C18" s="435"/>
      <c r="D18" s="435"/>
      <c r="E18" s="435"/>
      <c r="F18" s="435"/>
      <c r="G18" s="435"/>
      <c r="H18" s="435"/>
      <c r="I18" s="435"/>
      <c r="J18" s="435"/>
      <c r="K18" s="435"/>
      <c r="L18" s="435"/>
      <c r="M18" s="435"/>
      <c r="N18" s="435"/>
      <c r="O18" s="435"/>
      <c r="P18" s="435"/>
      <c r="Q18" s="435"/>
      <c r="R18" s="435"/>
      <c r="S18" s="435"/>
      <c r="T18" s="435"/>
      <c r="U18" s="435"/>
      <c r="V18" s="435"/>
      <c r="W18" s="435"/>
      <c r="X18" s="435"/>
      <c r="Y18" s="435"/>
      <c r="Z18" s="435"/>
    </row>
    <row r="19" spans="1:27" ht="18" customHeight="1" x14ac:dyDescent="0.45">
      <c r="A19" s="60"/>
      <c r="B19" s="60"/>
      <c r="C19" s="60"/>
      <c r="D19" s="60"/>
      <c r="E19" s="60"/>
      <c r="F19" s="60"/>
      <c r="G19" s="60"/>
      <c r="H19" s="60"/>
      <c r="I19" s="60"/>
      <c r="J19" s="60"/>
      <c r="K19" s="60"/>
      <c r="L19" s="60"/>
      <c r="M19" s="60"/>
      <c r="N19" s="60"/>
      <c r="O19" s="60"/>
      <c r="P19" s="60"/>
      <c r="Q19" s="60"/>
      <c r="R19" s="60"/>
      <c r="S19" s="60"/>
      <c r="T19" s="60"/>
      <c r="U19" s="60"/>
      <c r="V19" s="60"/>
      <c r="W19" s="60"/>
      <c r="X19" s="60"/>
      <c r="Y19" s="60"/>
      <c r="Z19" s="60"/>
    </row>
    <row r="20" spans="1:27" ht="18" customHeight="1" x14ac:dyDescent="0.45">
      <c r="A20" s="60"/>
      <c r="B20" s="82" t="s">
        <v>173</v>
      </c>
      <c r="C20" s="81"/>
      <c r="D20" s="81"/>
      <c r="E20" s="81"/>
      <c r="F20" s="81"/>
      <c r="G20" s="80"/>
      <c r="H20" s="417" t="s">
        <v>172</v>
      </c>
      <c r="I20" s="418"/>
      <c r="J20" s="418"/>
      <c r="K20" s="418"/>
      <c r="L20" s="418"/>
      <c r="M20" s="418"/>
      <c r="N20" s="418"/>
      <c r="O20" s="418"/>
      <c r="P20" s="418"/>
      <c r="Q20" s="418"/>
      <c r="R20" s="418"/>
      <c r="S20" s="418"/>
      <c r="T20" s="418"/>
      <c r="U20" s="418"/>
      <c r="V20" s="418"/>
      <c r="W20" s="418"/>
      <c r="X20" s="418"/>
      <c r="Y20" s="419"/>
      <c r="Z20" s="60"/>
    </row>
    <row r="21" spans="1:27" ht="18" customHeight="1" x14ac:dyDescent="0.45">
      <c r="A21" s="60"/>
      <c r="B21" s="82" t="s">
        <v>171</v>
      </c>
      <c r="C21" s="81"/>
      <c r="D21" s="81"/>
      <c r="E21" s="81"/>
      <c r="F21" s="81"/>
      <c r="G21" s="80"/>
      <c r="H21" s="85"/>
      <c r="I21" s="77"/>
      <c r="J21" s="77"/>
      <c r="K21" s="77"/>
      <c r="L21" s="84" t="s">
        <v>169</v>
      </c>
      <c r="M21" s="420" t="str">
        <f>IF('【様式第６号の２】事業計画書兼チェックシート（改修）'!K184="","",'【様式第６号の２】事業計画書兼チェックシート（改修）'!AB184*10000)</f>
        <v/>
      </c>
      <c r="N21" s="420"/>
      <c r="O21" s="420"/>
      <c r="P21" s="420"/>
      <c r="Q21" s="420"/>
      <c r="R21" s="420"/>
      <c r="S21" s="77" t="s">
        <v>168</v>
      </c>
      <c r="T21" s="77"/>
      <c r="U21" s="77"/>
      <c r="V21" s="77"/>
      <c r="W21" s="77"/>
      <c r="X21" s="77"/>
      <c r="Y21" s="83"/>
      <c r="Z21" s="60"/>
      <c r="AA21" s="52" t="s">
        <v>167</v>
      </c>
    </row>
    <row r="22" spans="1:27" ht="18" customHeight="1" x14ac:dyDescent="0.45">
      <c r="A22" s="60"/>
      <c r="B22" s="82" t="s">
        <v>170</v>
      </c>
      <c r="C22" s="81"/>
      <c r="D22" s="81"/>
      <c r="E22" s="81"/>
      <c r="F22" s="81"/>
      <c r="G22" s="80"/>
      <c r="H22" s="79"/>
      <c r="I22" s="76"/>
      <c r="J22" s="76"/>
      <c r="K22" s="76"/>
      <c r="L22" s="78" t="s">
        <v>169</v>
      </c>
      <c r="M22" s="420" t="str">
        <f>IF('【様式第６号の２】事業計画書兼チェックシート（改修）'!K184="","",'【様式第６号の２】事業計画書兼チェックシート（改修）'!K184*10000)</f>
        <v/>
      </c>
      <c r="N22" s="420"/>
      <c r="O22" s="420"/>
      <c r="P22" s="420"/>
      <c r="Q22" s="420"/>
      <c r="R22" s="420"/>
      <c r="S22" s="77" t="s">
        <v>168</v>
      </c>
      <c r="T22" s="76"/>
      <c r="U22" s="76"/>
      <c r="V22" s="76"/>
      <c r="W22" s="76"/>
      <c r="X22" s="76"/>
      <c r="Y22" s="75"/>
      <c r="Z22" s="60"/>
      <c r="AA22" s="52" t="s">
        <v>167</v>
      </c>
    </row>
    <row r="23" spans="1:27" ht="18" customHeight="1" x14ac:dyDescent="0.45">
      <c r="A23" s="60"/>
      <c r="B23" s="74" t="s">
        <v>166</v>
      </c>
      <c r="C23" s="71"/>
      <c r="D23" s="71"/>
      <c r="E23" s="71"/>
      <c r="F23" s="71"/>
      <c r="G23" s="70"/>
      <c r="H23" s="73"/>
      <c r="I23" s="72"/>
      <c r="J23" s="71"/>
      <c r="K23" s="71"/>
      <c r="L23" s="71"/>
      <c r="M23" s="71"/>
      <c r="N23" s="71"/>
      <c r="O23" s="71"/>
      <c r="P23" s="71"/>
      <c r="Q23" s="71"/>
      <c r="R23" s="71"/>
      <c r="S23" s="71"/>
      <c r="T23" s="71"/>
      <c r="U23" s="71"/>
      <c r="V23" s="71"/>
      <c r="W23" s="71"/>
      <c r="X23" s="71"/>
      <c r="Y23" s="70"/>
      <c r="Z23" s="60"/>
    </row>
    <row r="24" spans="1:27" ht="18" customHeight="1" x14ac:dyDescent="0.45">
      <c r="A24" s="60"/>
      <c r="B24" s="69"/>
      <c r="C24" s="60"/>
      <c r="D24" s="60"/>
      <c r="E24" s="60"/>
      <c r="F24" s="60"/>
      <c r="G24" s="66"/>
      <c r="H24" s="68" t="s">
        <v>398</v>
      </c>
      <c r="I24" s="67"/>
      <c r="J24" s="60"/>
      <c r="K24" s="60"/>
      <c r="L24" s="60"/>
      <c r="M24" s="60"/>
      <c r="N24" s="60"/>
      <c r="O24" s="60"/>
      <c r="P24" s="60"/>
      <c r="Q24" s="60"/>
      <c r="R24" s="60"/>
      <c r="S24" s="60"/>
      <c r="T24" s="60"/>
      <c r="U24" s="60"/>
      <c r="V24" s="60"/>
      <c r="W24" s="60"/>
      <c r="X24" s="60"/>
      <c r="Y24" s="66"/>
      <c r="Z24" s="60"/>
      <c r="AA24" s="52" t="s">
        <v>165</v>
      </c>
    </row>
    <row r="25" spans="1:27" ht="18" customHeight="1" x14ac:dyDescent="0.45">
      <c r="A25" s="60"/>
      <c r="B25" s="69"/>
      <c r="C25" s="60"/>
      <c r="D25" s="60"/>
      <c r="E25" s="60"/>
      <c r="F25" s="60"/>
      <c r="G25" s="66"/>
      <c r="H25" s="68" t="str">
        <f>IF('【様式第６号の２】事業計画書兼チェックシート（改修）'!C196="","","・"&amp;'【様式第６号の２】事業計画書兼チェックシート（改修）'!C196)</f>
        <v/>
      </c>
      <c r="I25" s="67"/>
      <c r="J25" s="60"/>
      <c r="K25" s="60"/>
      <c r="L25" s="60"/>
      <c r="M25" s="60"/>
      <c r="N25" s="60"/>
      <c r="O25" s="60"/>
      <c r="P25" s="60"/>
      <c r="Q25" s="60"/>
      <c r="R25" s="60"/>
      <c r="S25" s="60"/>
      <c r="T25" s="60"/>
      <c r="U25" s="60"/>
      <c r="V25" s="60"/>
      <c r="W25" s="60"/>
      <c r="X25" s="60"/>
      <c r="Y25" s="66"/>
      <c r="Z25" s="60"/>
    </row>
    <row r="26" spans="1:27" ht="18" customHeight="1" x14ac:dyDescent="0.45">
      <c r="A26" s="60"/>
      <c r="B26" s="69"/>
      <c r="C26" s="60"/>
      <c r="D26" s="60"/>
      <c r="E26" s="60"/>
      <c r="F26" s="60"/>
      <c r="G26" s="66"/>
      <c r="H26" s="68" t="s">
        <v>387</v>
      </c>
      <c r="I26" s="67"/>
      <c r="J26" s="60"/>
      <c r="K26" s="60"/>
      <c r="L26" s="60"/>
      <c r="M26" s="60"/>
      <c r="N26" s="60"/>
      <c r="O26" s="60"/>
      <c r="P26" s="60"/>
      <c r="Q26" s="60"/>
      <c r="R26" s="60"/>
      <c r="S26" s="60"/>
      <c r="T26" s="60"/>
      <c r="U26" s="60"/>
      <c r="V26" s="60"/>
      <c r="W26" s="60"/>
      <c r="X26" s="60"/>
      <c r="Y26" s="66"/>
      <c r="Z26" s="60"/>
    </row>
    <row r="27" spans="1:27" ht="18" customHeight="1" x14ac:dyDescent="0.45">
      <c r="A27" s="60"/>
      <c r="B27" s="69"/>
      <c r="C27" s="60"/>
      <c r="D27" s="60"/>
      <c r="E27" s="60"/>
      <c r="F27" s="60"/>
      <c r="G27" s="66"/>
      <c r="H27" s="68"/>
      <c r="I27" s="67"/>
      <c r="J27" s="60"/>
      <c r="K27" s="60"/>
      <c r="L27" s="60"/>
      <c r="M27" s="60"/>
      <c r="N27" s="60"/>
      <c r="O27" s="60"/>
      <c r="P27" s="60"/>
      <c r="Q27" s="60"/>
      <c r="R27" s="60"/>
      <c r="S27" s="60"/>
      <c r="T27" s="60"/>
      <c r="U27" s="60"/>
      <c r="V27" s="60"/>
      <c r="W27" s="60"/>
      <c r="X27" s="60"/>
      <c r="Y27" s="66"/>
      <c r="Z27" s="60"/>
    </row>
    <row r="28" spans="1:27" ht="18" customHeight="1" x14ac:dyDescent="0.45">
      <c r="A28" s="60"/>
      <c r="B28" s="69"/>
      <c r="C28" s="60"/>
      <c r="D28" s="60"/>
      <c r="E28" s="60"/>
      <c r="F28" s="60"/>
      <c r="G28" s="66"/>
      <c r="H28" s="68"/>
      <c r="I28" s="67"/>
      <c r="J28" s="60"/>
      <c r="K28" s="60"/>
      <c r="L28" s="60"/>
      <c r="M28" s="60"/>
      <c r="N28" s="60"/>
      <c r="O28" s="60"/>
      <c r="P28" s="60"/>
      <c r="Q28" s="60"/>
      <c r="R28" s="60"/>
      <c r="S28" s="60"/>
      <c r="T28" s="60"/>
      <c r="U28" s="60"/>
      <c r="V28" s="60"/>
      <c r="W28" s="60"/>
      <c r="X28" s="60"/>
      <c r="Y28" s="66"/>
      <c r="Z28" s="60"/>
    </row>
    <row r="29" spans="1:27" ht="18" customHeight="1" x14ac:dyDescent="0.45">
      <c r="A29" s="60"/>
      <c r="B29" s="69"/>
      <c r="C29" s="60"/>
      <c r="D29" s="60"/>
      <c r="E29" s="60"/>
      <c r="F29" s="60"/>
      <c r="G29" s="66"/>
      <c r="H29" s="68"/>
      <c r="I29" s="67"/>
      <c r="J29" s="60"/>
      <c r="K29" s="60"/>
      <c r="L29" s="60"/>
      <c r="M29" s="60"/>
      <c r="N29" s="60"/>
      <c r="O29" s="60"/>
      <c r="P29" s="60"/>
      <c r="Q29" s="60"/>
      <c r="R29" s="60"/>
      <c r="S29" s="60"/>
      <c r="T29" s="60"/>
      <c r="U29" s="60"/>
      <c r="V29" s="60"/>
      <c r="W29" s="60"/>
      <c r="X29" s="60"/>
      <c r="Y29" s="66"/>
      <c r="Z29" s="60"/>
    </row>
    <row r="30" spans="1:27" ht="18" customHeight="1" x14ac:dyDescent="0.45">
      <c r="A30" s="60"/>
      <c r="B30" s="65"/>
      <c r="C30" s="62"/>
      <c r="D30" s="62"/>
      <c r="E30" s="62"/>
      <c r="F30" s="62"/>
      <c r="G30" s="61"/>
      <c r="H30" s="64"/>
      <c r="I30" s="63"/>
      <c r="J30" s="62"/>
      <c r="K30" s="62"/>
      <c r="L30" s="62"/>
      <c r="M30" s="62"/>
      <c r="N30" s="62"/>
      <c r="O30" s="62"/>
      <c r="P30" s="62"/>
      <c r="Q30" s="62"/>
      <c r="R30" s="62"/>
      <c r="S30" s="62"/>
      <c r="T30" s="62"/>
      <c r="U30" s="62"/>
      <c r="V30" s="62"/>
      <c r="W30" s="62"/>
      <c r="X30" s="62"/>
      <c r="Y30" s="61"/>
      <c r="Z30" s="60"/>
    </row>
    <row r="31" spans="1:27" ht="18" customHeight="1" x14ac:dyDescent="0.45">
      <c r="A31" s="60"/>
      <c r="B31" s="60"/>
      <c r="C31" s="60"/>
      <c r="D31" s="60"/>
      <c r="E31" s="60"/>
      <c r="F31" s="60"/>
      <c r="G31" s="60"/>
      <c r="H31" s="60"/>
      <c r="I31" s="60"/>
      <c r="J31" s="60"/>
      <c r="K31" s="60"/>
      <c r="L31" s="60"/>
      <c r="M31" s="60"/>
      <c r="N31" s="60"/>
      <c r="O31" s="60"/>
      <c r="P31" s="60"/>
      <c r="Q31" s="60"/>
      <c r="R31" s="60"/>
      <c r="S31" s="60"/>
      <c r="T31" s="60"/>
      <c r="U31" s="60"/>
      <c r="V31" s="60"/>
      <c r="W31" s="60"/>
      <c r="X31" s="60"/>
      <c r="Y31" s="60"/>
      <c r="Z31" s="60"/>
    </row>
    <row r="32" spans="1:27" ht="18" customHeight="1" x14ac:dyDescent="0.45">
      <c r="A32" s="60"/>
      <c r="B32" s="60"/>
      <c r="C32" s="60"/>
      <c r="D32" s="60"/>
      <c r="E32" s="60"/>
      <c r="F32" s="60"/>
      <c r="G32" s="60"/>
      <c r="H32" s="60"/>
      <c r="I32" s="60"/>
      <c r="J32" s="60"/>
      <c r="K32" s="60"/>
      <c r="L32" s="60"/>
      <c r="M32" s="60"/>
      <c r="N32" s="60"/>
      <c r="O32" s="60"/>
      <c r="P32" s="60"/>
      <c r="Q32" s="60"/>
      <c r="R32" s="60"/>
      <c r="S32" s="60"/>
      <c r="T32" s="60"/>
      <c r="U32" s="60"/>
      <c r="V32" s="60"/>
      <c r="W32" s="60"/>
      <c r="X32" s="60"/>
      <c r="Y32" s="60"/>
      <c r="Z32" s="60"/>
    </row>
    <row r="33" spans="1:35" s="53" customFormat="1" ht="18" customHeight="1" x14ac:dyDescent="0.15">
      <c r="A33" s="57" t="s">
        <v>164</v>
      </c>
      <c r="B33" s="58"/>
      <c r="C33" s="58"/>
      <c r="D33" s="58"/>
      <c r="E33" s="58"/>
      <c r="F33" s="58"/>
      <c r="G33" s="58"/>
      <c r="H33" s="58"/>
      <c r="I33" s="58"/>
      <c r="J33" s="58"/>
      <c r="K33" s="58"/>
      <c r="L33" s="58"/>
      <c r="M33" s="58"/>
      <c r="N33" s="58"/>
      <c r="O33" s="58"/>
      <c r="P33" s="58"/>
      <c r="Q33" s="59"/>
      <c r="R33" s="58"/>
      <c r="S33" s="58"/>
      <c r="T33" s="58"/>
      <c r="U33" s="58"/>
      <c r="V33" s="58"/>
      <c r="W33" s="58"/>
      <c r="X33" s="58"/>
      <c r="Y33" s="58"/>
      <c r="Z33" s="58"/>
      <c r="AA33" s="54"/>
    </row>
    <row r="34" spans="1:35" s="53" customFormat="1" ht="18" customHeight="1" x14ac:dyDescent="0.15">
      <c r="A34" s="57"/>
      <c r="B34" s="14" t="s">
        <v>163</v>
      </c>
      <c r="C34" s="14"/>
      <c r="D34" s="14"/>
      <c r="E34" s="14"/>
      <c r="F34" s="14"/>
      <c r="G34" s="14"/>
      <c r="H34" s="14"/>
      <c r="I34" s="14"/>
      <c r="J34" s="14"/>
      <c r="K34" s="14"/>
      <c r="L34" s="14"/>
      <c r="M34" s="14"/>
      <c r="N34" s="14"/>
      <c r="O34" s="14"/>
      <c r="P34" s="14"/>
      <c r="Q34" s="14"/>
      <c r="R34" s="14"/>
      <c r="S34" s="14"/>
      <c r="T34" s="14"/>
      <c r="U34" s="14"/>
      <c r="V34" s="14"/>
      <c r="W34" s="14"/>
      <c r="X34" s="14"/>
      <c r="Y34" s="14"/>
      <c r="Z34" s="14"/>
      <c r="AA34" s="54"/>
    </row>
    <row r="35" spans="1:35" s="53" customFormat="1" ht="18" customHeight="1" x14ac:dyDescent="0.45">
      <c r="A35" s="14"/>
      <c r="B35" s="421" t="s">
        <v>162</v>
      </c>
      <c r="C35" s="422"/>
      <c r="D35" s="422"/>
      <c r="E35" s="422"/>
      <c r="F35" s="422"/>
      <c r="G35" s="422"/>
      <c r="H35" s="423"/>
      <c r="I35" s="56" t="s">
        <v>141</v>
      </c>
      <c r="J35" s="427"/>
      <c r="K35" s="427"/>
      <c r="L35" s="427"/>
      <c r="M35" s="428"/>
      <c r="N35" s="428"/>
      <c r="O35" s="428"/>
      <c r="P35" s="428"/>
      <c r="Q35" s="428"/>
      <c r="R35" s="428"/>
      <c r="S35" s="428"/>
      <c r="T35" s="428"/>
      <c r="U35" s="428"/>
      <c r="V35" s="428"/>
      <c r="W35" s="428"/>
      <c r="X35" s="428"/>
      <c r="Y35" s="429"/>
      <c r="Z35" s="14"/>
      <c r="AA35" s="52"/>
    </row>
    <row r="36" spans="1:35" s="53" customFormat="1" ht="18" customHeight="1" x14ac:dyDescent="0.45">
      <c r="A36" s="14"/>
      <c r="B36" s="424"/>
      <c r="C36" s="425"/>
      <c r="D36" s="425"/>
      <c r="E36" s="425"/>
      <c r="F36" s="425"/>
      <c r="G36" s="425"/>
      <c r="H36" s="426"/>
      <c r="I36" s="430"/>
      <c r="J36" s="431"/>
      <c r="K36" s="431"/>
      <c r="L36" s="431"/>
      <c r="M36" s="431"/>
      <c r="N36" s="431"/>
      <c r="O36" s="431"/>
      <c r="P36" s="431"/>
      <c r="Q36" s="431"/>
      <c r="R36" s="431"/>
      <c r="S36" s="431"/>
      <c r="T36" s="431"/>
      <c r="U36" s="431"/>
      <c r="V36" s="431"/>
      <c r="W36" s="431"/>
      <c r="X36" s="431"/>
      <c r="Y36" s="432"/>
      <c r="Z36" s="14"/>
      <c r="AA36" s="54"/>
      <c r="AB36" s="54"/>
      <c r="AC36" s="54"/>
      <c r="AD36" s="54"/>
      <c r="AE36" s="54"/>
      <c r="AF36" s="54"/>
      <c r="AG36" s="54"/>
      <c r="AH36" s="54"/>
      <c r="AI36" s="54"/>
    </row>
    <row r="37" spans="1:35" s="53" customFormat="1" ht="24" customHeight="1" x14ac:dyDescent="0.45">
      <c r="A37" s="14"/>
      <c r="B37" s="403" t="s">
        <v>161</v>
      </c>
      <c r="C37" s="404"/>
      <c r="D37" s="404"/>
      <c r="E37" s="404"/>
      <c r="F37" s="404"/>
      <c r="G37" s="404"/>
      <c r="H37" s="405"/>
      <c r="I37" s="406"/>
      <c r="J37" s="407"/>
      <c r="K37" s="407"/>
      <c r="L37" s="407"/>
      <c r="M37" s="407"/>
      <c r="N37" s="407"/>
      <c r="O37" s="407"/>
      <c r="P37" s="407"/>
      <c r="Q37" s="407"/>
      <c r="R37" s="407"/>
      <c r="S37" s="407"/>
      <c r="T37" s="407"/>
      <c r="U37" s="407"/>
      <c r="V37" s="407"/>
      <c r="W37" s="407"/>
      <c r="X37" s="407"/>
      <c r="Y37" s="408"/>
      <c r="Z37" s="14"/>
      <c r="AA37" s="54"/>
      <c r="AB37" s="54"/>
      <c r="AC37" s="54"/>
      <c r="AD37" s="54"/>
      <c r="AE37" s="54"/>
      <c r="AF37" s="54"/>
      <c r="AG37" s="54"/>
      <c r="AH37" s="54"/>
      <c r="AI37" s="54"/>
    </row>
    <row r="38" spans="1:35" s="53" customFormat="1" ht="18" customHeight="1" x14ac:dyDescent="0.45">
      <c r="A38" s="14"/>
      <c r="B38" s="403" t="s">
        <v>160</v>
      </c>
      <c r="C38" s="404"/>
      <c r="D38" s="404"/>
      <c r="E38" s="404"/>
      <c r="F38" s="404"/>
      <c r="G38" s="404"/>
      <c r="H38" s="405"/>
      <c r="I38" s="409"/>
      <c r="J38" s="410"/>
      <c r="K38" s="410"/>
      <c r="L38" s="410"/>
      <c r="M38" s="411"/>
      <c r="N38" s="412" t="s">
        <v>135</v>
      </c>
      <c r="O38" s="413"/>
      <c r="P38" s="414"/>
      <c r="Q38" s="415" t="s">
        <v>159</v>
      </c>
      <c r="R38" s="415"/>
      <c r="S38" s="415"/>
      <c r="T38" s="415"/>
      <c r="U38" s="415"/>
      <c r="V38" s="415"/>
      <c r="W38" s="415"/>
      <c r="X38" s="415"/>
      <c r="Y38" s="416"/>
      <c r="Z38" s="14"/>
      <c r="AA38" s="54"/>
      <c r="AB38" s="54"/>
      <c r="AC38" s="54"/>
      <c r="AD38" s="54"/>
      <c r="AE38" s="54"/>
      <c r="AF38" s="54"/>
      <c r="AG38" s="54"/>
      <c r="AH38" s="55"/>
      <c r="AI38" s="54"/>
    </row>
    <row r="39" spans="1:35" s="53" customFormat="1" ht="18" customHeight="1" x14ac:dyDescent="0.45">
      <c r="AA39" s="54"/>
      <c r="AB39" s="54"/>
      <c r="AC39" s="54"/>
      <c r="AD39" s="54"/>
      <c r="AE39" s="54"/>
      <c r="AF39" s="54"/>
      <c r="AG39" s="54"/>
      <c r="AH39" s="54"/>
      <c r="AI39" s="54"/>
    </row>
  </sheetData>
  <sheetProtection algorithmName="SHA-512" hashValue="oAzHJ4V74xnT4qVmmGSK1FK9AzkvNpoFWvZ1zPGVjqGiZPksjypEFmly7RAxnfb9wiiALYF4+IL7fsWeVK5fOg==" saltValue="k5wHQVwS/aFa9Zn8njDI4w==" spinCount="100000" sheet="1" selectLockedCells="1"/>
  <mergeCells count="23">
    <mergeCell ref="Q2:R2"/>
    <mergeCell ref="T2:U2"/>
    <mergeCell ref="W2:X2"/>
    <mergeCell ref="A16:Z16"/>
    <mergeCell ref="A18:Z18"/>
    <mergeCell ref="P8:X8"/>
    <mergeCell ref="O9:X9"/>
    <mergeCell ref="O10:X10"/>
    <mergeCell ref="O11:X11"/>
    <mergeCell ref="A14:Z14"/>
    <mergeCell ref="H20:Y20"/>
    <mergeCell ref="M21:R21"/>
    <mergeCell ref="M22:R22"/>
    <mergeCell ref="B35:H36"/>
    <mergeCell ref="J35:L35"/>
    <mergeCell ref="M35:Y35"/>
    <mergeCell ref="I36:Y36"/>
    <mergeCell ref="B37:H37"/>
    <mergeCell ref="I37:Y37"/>
    <mergeCell ref="B38:H38"/>
    <mergeCell ref="I38:M38"/>
    <mergeCell ref="N38:P38"/>
    <mergeCell ref="Q38:Y38"/>
  </mergeCells>
  <phoneticPr fontId="2"/>
  <conditionalFormatting sqref="A2:O2 S2 V2 Y2:Z2">
    <cfRule type="cellIs" dxfId="3" priority="1" operator="equal">
      <formula>"令和　年　月　日"</formula>
    </cfRule>
  </conditionalFormatting>
  <pageMargins left="0.98425196850393704" right="0.98425196850393704" top="0.98425196850393704" bottom="0.98425196850393704" header="0.31496062992125984" footer="0.31496062992125984"/>
  <pageSetup paperSize="9" scale="92"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HA27"/>
  <sheetViews>
    <sheetView topLeftCell="AJ1" zoomScale="70" zoomScaleNormal="70" workbookViewId="0">
      <selection activeCell="AQ4" sqref="AQ4"/>
    </sheetView>
  </sheetViews>
  <sheetFormatPr defaultColWidth="8.19921875" defaultRowHeight="18" outlineLevelRow="1" outlineLevelCol="1" x14ac:dyDescent="0.45"/>
  <cols>
    <col min="1" max="1" width="8.19921875" style="93"/>
    <col min="2" max="2" width="6.09765625" style="91" customWidth="1"/>
    <col min="3" max="3" width="6.09765625" customWidth="1"/>
    <col min="4" max="5" width="7" style="92" customWidth="1"/>
    <col min="6" max="6" width="8.8984375" style="93" bestFit="1" customWidth="1"/>
    <col min="7" max="7" width="8" style="93" bestFit="1" customWidth="1"/>
    <col min="8" max="8" width="10.59765625" style="94" customWidth="1"/>
    <col min="9" max="9" width="24.19921875" style="93" customWidth="1"/>
    <col min="10" max="10" width="9.69921875" style="92" customWidth="1"/>
    <col min="11" max="11" width="45.8984375" style="93" customWidth="1"/>
    <col min="12" max="12" width="15.19921875" style="92" customWidth="1"/>
    <col min="13" max="13" width="9.69921875" style="92" customWidth="1"/>
    <col min="14" max="14" width="52.19921875" style="93" customWidth="1"/>
    <col min="15" max="35" width="6.09765625" style="96" customWidth="1"/>
    <col min="36" max="37" width="6.09765625" style="96" customWidth="1" outlineLevel="1"/>
    <col min="38" max="38" width="8" style="96" bestFit="1" customWidth="1"/>
    <col min="39" max="39" width="6.09765625" style="96" customWidth="1"/>
    <col min="40" max="41" width="6.09765625" style="96" customWidth="1" outlineLevel="1"/>
    <col min="42" max="56" width="6.09765625" style="96" customWidth="1"/>
    <col min="57" max="57" width="8.19921875" style="96" customWidth="1"/>
    <col min="58" max="59" width="6.09765625" style="96" customWidth="1"/>
    <col min="60" max="60" width="8.69921875" style="96" bestFit="1" customWidth="1"/>
    <col min="61" max="61" width="6.09765625" style="96" customWidth="1"/>
    <col min="62" max="63" width="6.09765625" style="96" customWidth="1" outlineLevel="1"/>
    <col min="64" max="65" width="6.09765625" style="96" customWidth="1"/>
    <col min="66" max="68" width="6.09765625" style="96" customWidth="1" outlineLevel="1"/>
    <col min="69" max="69" width="6.09765625" style="96" customWidth="1"/>
    <col min="70" max="70" width="8.8984375" style="96" customWidth="1"/>
    <col min="71" max="73" width="6.09765625" style="96" customWidth="1" outlineLevel="1"/>
    <col min="74" max="75" width="6.09765625" style="96" customWidth="1"/>
    <col min="76" max="76" width="8.69921875" style="96" bestFit="1" customWidth="1"/>
    <col min="77" max="77" width="9.69921875" style="94" customWidth="1"/>
    <col min="78" max="78" width="3.09765625" style="94" bestFit="1" customWidth="1"/>
    <col min="79" max="79" width="4" style="94" customWidth="1"/>
    <col min="80" max="80" width="3.09765625" style="94" bestFit="1" customWidth="1"/>
    <col min="81" max="81" width="4.5" style="94" customWidth="1"/>
    <col min="82" max="82" width="3.09765625" style="94" bestFit="1" customWidth="1"/>
    <col min="83" max="83" width="9.69921875" style="94" customWidth="1"/>
    <col min="84" max="84" width="3.09765625" style="94" bestFit="1" customWidth="1"/>
    <col min="85" max="85" width="4" style="94" customWidth="1"/>
    <col min="86" max="86" width="3.09765625" style="94" bestFit="1" customWidth="1"/>
    <col min="87" max="87" width="4.5" style="94" customWidth="1"/>
    <col min="88" max="88" width="3.09765625" style="94" bestFit="1" customWidth="1"/>
    <col min="89" max="89" width="9.69921875" style="94" customWidth="1"/>
    <col min="90" max="90" width="8.19921875" style="97" customWidth="1"/>
    <col min="91" max="91" width="26.8984375" style="93" customWidth="1"/>
    <col min="92" max="92" width="37.19921875" style="93" customWidth="1"/>
    <col min="93" max="93" width="9.8984375" style="92" customWidth="1"/>
    <col min="94" max="95" width="8.19921875" style="93" customWidth="1"/>
    <col min="96" max="96" width="8.19921875" style="92" customWidth="1"/>
    <col min="97" max="97" width="8.19921875" style="94" customWidth="1"/>
    <col min="98" max="99" width="8.19921875" style="93" customWidth="1"/>
    <col min="100" max="101" width="8.19921875" style="94" customWidth="1"/>
    <col min="102" max="103" width="10.09765625" style="93" customWidth="1"/>
    <col min="104" max="113" width="22.09765625" style="93" customWidth="1"/>
    <col min="114" max="115" width="11.8984375" style="93" customWidth="1"/>
    <col min="116" max="118" width="6.09765625" style="93" customWidth="1"/>
    <col min="119" max="119" width="8.19921875" style="93" customWidth="1"/>
    <col min="120" max="120" width="8" style="93" hidden="1" customWidth="1"/>
    <col min="121" max="122" width="6.09765625" style="96" hidden="1" customWidth="1"/>
    <col min="123" max="123" width="9.3984375" style="96" hidden="1" customWidth="1"/>
    <col min="124" max="127" width="6.09765625" style="96" hidden="1" customWidth="1"/>
    <col min="128" max="128" width="9.19921875" style="96" hidden="1" customWidth="1"/>
    <col min="129" max="132" width="6.09765625" style="96" hidden="1" customWidth="1"/>
    <col min="133" max="133" width="9.09765625" style="96" hidden="1" customWidth="1"/>
    <col min="134" max="137" width="6.09765625" style="96" hidden="1" customWidth="1"/>
    <col min="138" max="138" width="8.8984375" style="96" hidden="1" customWidth="1"/>
    <col min="139" max="145" width="6.09765625" style="96" hidden="1" customWidth="1"/>
    <col min="146" max="147" width="6.09765625" style="96" hidden="1" customWidth="1" outlineLevel="1"/>
    <col min="148" max="148" width="6.09765625" style="96" hidden="1" customWidth="1" collapsed="1"/>
    <col min="149" max="150" width="6.09765625" style="96" hidden="1" customWidth="1"/>
    <col min="151" max="152" width="6.09765625" style="96" hidden="1" customWidth="1" outlineLevel="1"/>
    <col min="153" max="153" width="6.09765625" style="96" hidden="1" customWidth="1" collapsed="1"/>
    <col min="154" max="168" width="6.09765625" style="96" hidden="1" customWidth="1"/>
    <col min="169" max="170" width="7.8984375" style="96" hidden="1" customWidth="1"/>
    <col min="171" max="172" width="6.09765625" style="96" hidden="1" customWidth="1"/>
    <col min="173" max="173" width="8.19921875" style="96" hidden="1" customWidth="1"/>
    <col min="174" max="174" width="6.09765625" style="96" hidden="1" customWidth="1"/>
    <col min="175" max="175" width="9.19921875" style="96" hidden="1" customWidth="1"/>
    <col min="176" max="176" width="6.09765625" style="96" hidden="1" customWidth="1"/>
    <col min="177" max="177" width="9.09765625" style="96" hidden="1" customWidth="1"/>
    <col min="178" max="180" width="6.09765625" style="96" hidden="1" customWidth="1"/>
    <col min="181" max="182" width="6.09765625" style="96" hidden="1" customWidth="1" outlineLevel="1"/>
    <col min="183" max="183" width="6.09765625" style="96" hidden="1" customWidth="1" collapsed="1"/>
    <col min="184" max="185" width="6.09765625" style="96" hidden="1" customWidth="1"/>
    <col min="186" max="188" width="6.09765625" style="96" hidden="1" customWidth="1" outlineLevel="1"/>
    <col min="189" max="189" width="6.09765625" style="96" hidden="1" customWidth="1" collapsed="1"/>
    <col min="190" max="191" width="6.09765625" style="96" hidden="1" customWidth="1"/>
    <col min="192" max="194" width="6.09765625" style="96" hidden="1" customWidth="1" outlineLevel="1"/>
    <col min="195" max="195" width="6.09765625" style="96" hidden="1" customWidth="1" collapsed="1"/>
    <col min="196" max="197" width="6.09765625" style="96" hidden="1" customWidth="1"/>
    <col min="198" max="198" width="10" style="96" hidden="1" customWidth="1"/>
    <col min="199" max="200" width="6.09765625" style="96" hidden="1" customWidth="1"/>
    <col min="201" max="201" width="6.09765625" style="93" hidden="1" customWidth="1"/>
    <col min="202" max="202" width="8.8984375" style="94" hidden="1" customWidth="1"/>
    <col min="203" max="204" width="8.59765625" style="94" hidden="1" customWidth="1"/>
    <col min="205" max="207" width="8.19921875" style="97" hidden="1" customWidth="1"/>
    <col min="208" max="16384" width="8.19921875" style="93"/>
  </cols>
  <sheetData>
    <row r="1" spans="1:885" x14ac:dyDescent="0.45">
      <c r="C1" t="s">
        <v>385</v>
      </c>
      <c r="I1" s="95" t="s">
        <v>183</v>
      </c>
    </row>
    <row r="2" spans="1:885" x14ac:dyDescent="0.45">
      <c r="H2" s="98" t="s">
        <v>184</v>
      </c>
      <c r="I2" s="99"/>
      <c r="J2" s="100"/>
      <c r="K2" s="99"/>
      <c r="L2" s="100"/>
      <c r="M2" s="100"/>
      <c r="N2" s="99"/>
      <c r="O2" s="101"/>
      <c r="P2" s="101"/>
      <c r="Q2" s="101"/>
      <c r="R2" s="101"/>
      <c r="S2" s="101"/>
      <c r="T2" s="101"/>
      <c r="U2" s="101"/>
      <c r="V2" s="101"/>
      <c r="W2" s="101"/>
      <c r="X2" s="101"/>
      <c r="Y2" s="101"/>
      <c r="Z2" s="101"/>
      <c r="AA2" s="101"/>
      <c r="AB2" s="101"/>
      <c r="AC2" s="101"/>
      <c r="AD2" s="101"/>
      <c r="AE2" s="101"/>
      <c r="AF2" s="101"/>
      <c r="AG2" s="101"/>
      <c r="AH2" s="101"/>
      <c r="AI2" s="101"/>
      <c r="AJ2" s="101"/>
      <c r="AK2" s="101"/>
      <c r="AL2" s="101"/>
      <c r="AM2" s="101"/>
      <c r="AN2" s="101"/>
      <c r="AO2" s="101"/>
      <c r="AP2" s="101"/>
      <c r="AQ2" s="101"/>
      <c r="AR2" s="101"/>
      <c r="AS2" s="101"/>
      <c r="AT2" s="101"/>
      <c r="AU2" s="101"/>
      <c r="AV2" s="101"/>
      <c r="AW2" s="101"/>
      <c r="AX2" s="101"/>
      <c r="AY2" s="101"/>
      <c r="AZ2" s="101"/>
      <c r="BA2" s="101"/>
      <c r="BB2" s="101"/>
      <c r="BC2" s="101"/>
      <c r="BD2" s="101"/>
      <c r="BE2" s="101"/>
      <c r="BF2" s="101"/>
      <c r="BG2" s="101"/>
      <c r="BH2" s="101"/>
      <c r="BI2" s="101"/>
      <c r="BJ2" s="101"/>
      <c r="BK2" s="101"/>
      <c r="BL2" s="101"/>
      <c r="BM2" s="101"/>
      <c r="BN2" s="101"/>
      <c r="BO2" s="101"/>
      <c r="BP2" s="101"/>
      <c r="BQ2" s="101"/>
      <c r="BR2" s="101"/>
      <c r="BS2" s="101"/>
      <c r="BT2" s="101"/>
      <c r="BU2" s="101"/>
      <c r="BV2" s="101"/>
      <c r="BW2" s="101"/>
      <c r="BX2" s="101"/>
      <c r="BY2" s="98"/>
      <c r="BZ2" s="98"/>
      <c r="CA2" s="98"/>
      <c r="CB2" s="98"/>
      <c r="CC2" s="98"/>
      <c r="CD2" s="98"/>
      <c r="CE2" s="98"/>
      <c r="CF2" s="98"/>
      <c r="CG2" s="98"/>
      <c r="CH2" s="98"/>
      <c r="CI2" s="98"/>
      <c r="CJ2" s="98"/>
      <c r="CK2" s="98"/>
      <c r="CL2" s="102"/>
      <c r="CM2" s="99"/>
      <c r="CN2" s="99"/>
      <c r="CO2" s="100"/>
      <c r="CP2" s="99"/>
      <c r="CQ2" s="99"/>
      <c r="CR2" s="100"/>
      <c r="CS2" s="99"/>
      <c r="CT2" s="99"/>
      <c r="CU2" s="99"/>
      <c r="CV2" s="99"/>
      <c r="CW2" s="99"/>
      <c r="CX2" s="99"/>
      <c r="CY2" s="99"/>
      <c r="CZ2" s="99"/>
      <c r="DA2" s="99"/>
      <c r="DB2" s="99"/>
      <c r="DC2" s="99"/>
      <c r="DD2" s="99"/>
      <c r="DE2" s="99"/>
      <c r="DF2" s="99"/>
      <c r="DG2" s="99"/>
      <c r="DH2" s="99"/>
      <c r="DI2" s="99"/>
      <c r="DJ2" s="99"/>
      <c r="DK2" s="99"/>
      <c r="DL2" s="99"/>
      <c r="DM2" s="99"/>
      <c r="DN2" s="99"/>
      <c r="DQ2" s="103" t="s">
        <v>185</v>
      </c>
      <c r="DR2" s="103"/>
      <c r="DS2" s="103"/>
      <c r="DT2" s="103"/>
      <c r="DU2" s="103"/>
      <c r="DV2" s="103"/>
      <c r="DW2" s="103"/>
      <c r="DX2" s="103"/>
      <c r="DY2" s="103"/>
      <c r="DZ2" s="103"/>
      <c r="EA2" s="103"/>
      <c r="EB2" s="103"/>
      <c r="EC2" s="103"/>
      <c r="ED2" s="103"/>
      <c r="EE2" s="103"/>
      <c r="EF2" s="103"/>
      <c r="EG2" s="103"/>
      <c r="EH2" s="103"/>
      <c r="EI2" s="103"/>
      <c r="EJ2" s="103"/>
      <c r="EK2" s="103"/>
      <c r="EL2" s="103"/>
      <c r="EM2" s="103"/>
      <c r="EN2" s="103"/>
      <c r="EO2" s="103"/>
      <c r="EP2" s="103"/>
      <c r="EQ2" s="103"/>
      <c r="ER2" s="103"/>
      <c r="ES2" s="103"/>
      <c r="ET2" s="103"/>
      <c r="EU2" s="103"/>
      <c r="EV2" s="103"/>
      <c r="EW2" s="103"/>
      <c r="EX2" s="103"/>
      <c r="EY2" s="103"/>
      <c r="EZ2" s="103"/>
      <c r="FA2" s="103"/>
      <c r="FB2" s="103"/>
      <c r="FC2" s="103"/>
      <c r="FD2" s="103"/>
      <c r="FE2" s="103"/>
      <c r="FF2" s="103"/>
      <c r="FG2" s="103"/>
      <c r="FH2" s="103"/>
      <c r="FI2" s="103"/>
      <c r="FJ2" s="103"/>
      <c r="FK2" s="103"/>
      <c r="FL2" s="103"/>
      <c r="FM2" s="103"/>
      <c r="FN2" s="103"/>
      <c r="FO2" s="103"/>
      <c r="FP2" s="103"/>
      <c r="FQ2" s="103"/>
      <c r="FR2" s="103"/>
      <c r="FS2" s="103"/>
      <c r="FT2" s="103"/>
      <c r="FU2" s="103"/>
      <c r="FV2" s="103"/>
      <c r="FW2" s="103"/>
      <c r="FX2" s="103"/>
      <c r="FY2" s="103"/>
      <c r="FZ2" s="103"/>
      <c r="GA2" s="103"/>
      <c r="GB2" s="103"/>
      <c r="GC2" s="103"/>
      <c r="GD2" s="103"/>
      <c r="GE2" s="103"/>
      <c r="GF2" s="103"/>
      <c r="GG2" s="103"/>
      <c r="GH2" s="103"/>
      <c r="GI2" s="103"/>
      <c r="GJ2" s="103"/>
      <c r="GK2" s="103"/>
      <c r="GL2" s="103"/>
      <c r="GM2" s="103"/>
      <c r="GN2" s="103"/>
      <c r="GO2" s="103"/>
      <c r="GP2" s="103"/>
      <c r="GQ2" s="103"/>
      <c r="GR2" s="103"/>
      <c r="GS2" s="103"/>
      <c r="GT2" s="103"/>
      <c r="GU2" s="103"/>
      <c r="GV2" s="103"/>
      <c r="GW2" s="103"/>
      <c r="GX2" s="103"/>
      <c r="GY2" s="103"/>
    </row>
    <row r="3" spans="1:885" s="129" customFormat="1" ht="90" x14ac:dyDescent="0.45">
      <c r="B3" s="104" t="s">
        <v>186</v>
      </c>
      <c r="C3" s="105" t="s">
        <v>187</v>
      </c>
      <c r="D3" s="106" t="s">
        <v>188</v>
      </c>
      <c r="E3" s="106"/>
      <c r="F3" s="107" t="s">
        <v>189</v>
      </c>
      <c r="G3" s="108" t="s">
        <v>190</v>
      </c>
      <c r="H3" s="110" t="s">
        <v>192</v>
      </c>
      <c r="I3" s="111" t="s">
        <v>193</v>
      </c>
      <c r="J3" s="112"/>
      <c r="K3" s="113"/>
      <c r="L3" s="114"/>
      <c r="M3" s="115" t="s">
        <v>194</v>
      </c>
      <c r="N3" s="116"/>
      <c r="O3" s="117" t="s">
        <v>195</v>
      </c>
      <c r="P3" s="118"/>
      <c r="Q3" s="118"/>
      <c r="R3" s="118"/>
      <c r="S3" s="118"/>
      <c r="T3" s="118"/>
      <c r="U3" s="118"/>
      <c r="V3" s="118"/>
      <c r="W3" s="118"/>
      <c r="X3" s="118"/>
      <c r="Y3" s="118"/>
      <c r="Z3" s="118"/>
      <c r="AA3" s="118"/>
      <c r="AB3" s="118"/>
      <c r="AC3" s="118"/>
      <c r="AD3" s="118"/>
      <c r="AE3" s="118"/>
      <c r="AF3" s="118"/>
      <c r="AG3" s="118"/>
      <c r="AH3" s="118"/>
      <c r="AI3" s="118"/>
      <c r="AJ3" s="118"/>
      <c r="AK3" s="118"/>
      <c r="AL3" s="118"/>
      <c r="AM3" s="118"/>
      <c r="AN3" s="118"/>
      <c r="AO3" s="118"/>
      <c r="AP3" s="118"/>
      <c r="AQ3" s="118"/>
      <c r="AR3" s="118"/>
      <c r="AS3" s="118"/>
      <c r="AT3" s="118"/>
      <c r="AU3" s="118"/>
      <c r="AV3" s="118"/>
      <c r="AW3" s="118"/>
      <c r="AX3" s="118"/>
      <c r="AY3" s="118"/>
      <c r="AZ3" s="118"/>
      <c r="BA3" s="118"/>
      <c r="BB3" s="118"/>
      <c r="BC3" s="118"/>
      <c r="BD3" s="443" t="s">
        <v>196</v>
      </c>
      <c r="BE3" s="119" t="s">
        <v>197</v>
      </c>
      <c r="BF3" s="119"/>
      <c r="BG3" s="119"/>
      <c r="BH3" s="119"/>
      <c r="BI3" s="119"/>
      <c r="BJ3" s="119"/>
      <c r="BK3" s="119"/>
      <c r="BL3" s="119"/>
      <c r="BM3" s="119"/>
      <c r="BN3" s="119"/>
      <c r="BO3" s="119"/>
      <c r="BP3" s="119"/>
      <c r="BQ3" s="119"/>
      <c r="BR3" s="119"/>
      <c r="BS3" s="119"/>
      <c r="BT3" s="119"/>
      <c r="BU3" s="119"/>
      <c r="BV3" s="119"/>
      <c r="BW3" s="119"/>
      <c r="BX3" s="119"/>
      <c r="BY3" s="120" t="s">
        <v>198</v>
      </c>
      <c r="BZ3" s="121"/>
      <c r="CA3" s="121"/>
      <c r="CB3" s="121"/>
      <c r="CC3" s="121"/>
      <c r="CD3" s="121"/>
      <c r="CE3" s="121"/>
      <c r="CF3" s="121"/>
      <c r="CG3" s="121"/>
      <c r="CH3" s="121"/>
      <c r="CI3" s="121"/>
      <c r="CJ3" s="121"/>
      <c r="CK3" s="122" t="s">
        <v>199</v>
      </c>
      <c r="CL3" s="123"/>
      <c r="CM3" s="124" t="s">
        <v>200</v>
      </c>
      <c r="CN3" s="125"/>
      <c r="CO3" s="126" t="s">
        <v>201</v>
      </c>
      <c r="CP3" s="107" t="s">
        <v>202</v>
      </c>
      <c r="CQ3" s="107" t="s">
        <v>203</v>
      </c>
      <c r="CR3" s="106" t="s">
        <v>204</v>
      </c>
      <c r="CS3" s="120" t="s">
        <v>205</v>
      </c>
      <c r="CT3" s="125"/>
      <c r="CU3" s="127" t="s">
        <v>206</v>
      </c>
      <c r="CV3" s="121"/>
      <c r="CW3" s="121"/>
      <c r="CX3" s="128"/>
      <c r="CY3" s="125"/>
      <c r="CZ3" s="127" t="s">
        <v>207</v>
      </c>
      <c r="DA3" s="125"/>
      <c r="DB3" s="127" t="s">
        <v>207</v>
      </c>
      <c r="DC3" s="125"/>
      <c r="DD3" s="127" t="s">
        <v>207</v>
      </c>
      <c r="DE3" s="125"/>
      <c r="DF3" s="127" t="s">
        <v>207</v>
      </c>
      <c r="DG3" s="125"/>
      <c r="DH3" s="127" t="s">
        <v>207</v>
      </c>
      <c r="DI3" s="125"/>
      <c r="DJ3" s="276" t="s">
        <v>381</v>
      </c>
      <c r="DK3" s="277" t="s">
        <v>382</v>
      </c>
      <c r="DL3" s="444" t="s">
        <v>208</v>
      </c>
      <c r="DM3" s="445"/>
      <c r="DN3" s="446"/>
      <c r="DP3" s="109" t="s">
        <v>191</v>
      </c>
      <c r="DQ3" s="117" t="s">
        <v>209</v>
      </c>
      <c r="DR3" s="118"/>
      <c r="DS3" s="118"/>
      <c r="DT3" s="118"/>
      <c r="DU3" s="118"/>
      <c r="DV3" s="118"/>
      <c r="DW3" s="118"/>
      <c r="DX3" s="118"/>
      <c r="DY3" s="118"/>
      <c r="DZ3" s="118"/>
      <c r="EA3" s="118"/>
      <c r="EB3" s="118"/>
      <c r="EC3" s="118"/>
      <c r="ED3" s="118"/>
      <c r="EE3" s="118"/>
      <c r="EF3" s="118"/>
      <c r="EG3" s="118"/>
      <c r="EH3" s="118"/>
      <c r="EI3" s="118"/>
      <c r="EJ3" s="118"/>
      <c r="EK3" s="118"/>
      <c r="EL3" s="118"/>
      <c r="EM3" s="118"/>
      <c r="EN3" s="118"/>
      <c r="EO3" s="118"/>
      <c r="EP3" s="118"/>
      <c r="EQ3" s="118"/>
      <c r="ER3" s="118"/>
      <c r="ES3" s="118"/>
      <c r="ET3" s="118"/>
      <c r="EU3" s="118"/>
      <c r="EV3" s="118"/>
      <c r="EW3" s="118"/>
      <c r="EX3" s="118"/>
      <c r="EY3" s="118"/>
      <c r="EZ3" s="118"/>
      <c r="FA3" s="118"/>
      <c r="FB3" s="118"/>
      <c r="FC3" s="118"/>
      <c r="FD3" s="118"/>
      <c r="FE3" s="118"/>
      <c r="FF3" s="118"/>
      <c r="FG3" s="118"/>
      <c r="FH3" s="118"/>
      <c r="FI3" s="118"/>
      <c r="FJ3" s="118"/>
      <c r="FK3" s="118"/>
      <c r="FL3" s="118"/>
      <c r="FM3" s="118"/>
      <c r="FN3" s="118"/>
      <c r="FO3" s="118"/>
      <c r="FP3" s="130"/>
      <c r="FQ3" s="131" t="s">
        <v>210</v>
      </c>
      <c r="FR3" s="132"/>
      <c r="FS3" s="132"/>
      <c r="FT3" s="132"/>
      <c r="FU3" s="132"/>
      <c r="FV3" s="132"/>
      <c r="FW3" s="132"/>
      <c r="FX3" s="132"/>
      <c r="FY3" s="132"/>
      <c r="FZ3" s="132"/>
      <c r="GA3" s="132"/>
      <c r="GB3" s="132"/>
      <c r="GC3" s="132"/>
      <c r="GD3" s="132"/>
      <c r="GE3" s="132"/>
      <c r="GF3" s="132"/>
      <c r="GG3" s="132"/>
      <c r="GH3" s="132"/>
      <c r="GI3" s="132"/>
      <c r="GJ3" s="132"/>
      <c r="GK3" s="132"/>
      <c r="GL3" s="132"/>
      <c r="GM3" s="132"/>
      <c r="GN3" s="132"/>
      <c r="GO3" s="119"/>
      <c r="GP3" s="119"/>
      <c r="GQ3" s="119"/>
      <c r="GR3" s="119"/>
      <c r="GS3" s="127" t="s">
        <v>211</v>
      </c>
      <c r="GT3" s="133"/>
      <c r="GU3" s="133"/>
      <c r="GV3" s="133"/>
      <c r="GW3" s="134"/>
      <c r="GX3" s="134"/>
      <c r="GY3" s="123"/>
    </row>
    <row r="4" spans="1:885" ht="64.8" x14ac:dyDescent="0.4">
      <c r="B4" s="135"/>
      <c r="C4" s="136"/>
      <c r="D4" s="137"/>
      <c r="E4" s="137"/>
      <c r="F4" s="138"/>
      <c r="G4" s="138"/>
      <c r="H4" s="139"/>
      <c r="I4" s="140" t="s">
        <v>212</v>
      </c>
      <c r="J4" s="141" t="s">
        <v>213</v>
      </c>
      <c r="K4" s="142" t="s">
        <v>214</v>
      </c>
      <c r="L4" s="141" t="s">
        <v>215</v>
      </c>
      <c r="M4" s="141"/>
      <c r="N4" s="140"/>
      <c r="O4" s="143"/>
      <c r="P4" s="144" t="s">
        <v>216</v>
      </c>
      <c r="Q4" s="145"/>
      <c r="R4" s="146" t="s">
        <v>217</v>
      </c>
      <c r="S4" s="147"/>
      <c r="T4" s="148"/>
      <c r="U4" s="281" t="s">
        <v>218</v>
      </c>
      <c r="V4" s="282"/>
      <c r="W4" s="282"/>
      <c r="X4" s="282"/>
      <c r="Y4" s="282"/>
      <c r="Z4" s="282"/>
      <c r="AA4" s="283"/>
      <c r="AB4" s="437" t="s">
        <v>219</v>
      </c>
      <c r="AC4" s="437"/>
      <c r="AD4" s="437"/>
      <c r="AE4" s="152"/>
      <c r="AF4" s="438" t="s">
        <v>220</v>
      </c>
      <c r="AG4" s="437"/>
      <c r="AH4" s="439"/>
      <c r="AI4" s="153" t="s">
        <v>221</v>
      </c>
      <c r="AJ4" s="154"/>
      <c r="AK4" s="154"/>
      <c r="AL4" s="155"/>
      <c r="AM4" s="156" t="s">
        <v>222</v>
      </c>
      <c r="AN4" s="157"/>
      <c r="AO4" s="157"/>
      <c r="AP4" s="158"/>
      <c r="AQ4" s="159" t="s">
        <v>223</v>
      </c>
      <c r="AR4" s="160"/>
      <c r="AS4" s="160"/>
      <c r="AT4" s="160"/>
      <c r="AU4" s="160"/>
      <c r="AV4" s="160"/>
      <c r="AW4" s="160"/>
      <c r="AX4" s="160"/>
      <c r="AY4" s="160"/>
      <c r="AZ4" s="160"/>
      <c r="BA4" s="160"/>
      <c r="BB4" s="161"/>
      <c r="BC4" s="161"/>
      <c r="BD4" s="443"/>
      <c r="BE4" s="143"/>
      <c r="BF4" s="162" t="s">
        <v>224</v>
      </c>
      <c r="BG4" s="162"/>
      <c r="BH4" s="163"/>
      <c r="BI4" s="153" t="s">
        <v>221</v>
      </c>
      <c r="BJ4" s="154"/>
      <c r="BK4" s="154"/>
      <c r="BL4" s="155"/>
      <c r="BM4" s="149" t="s">
        <v>222</v>
      </c>
      <c r="BN4" s="150"/>
      <c r="BO4" s="150"/>
      <c r="BP4" s="150"/>
      <c r="BQ4" s="151"/>
      <c r="BR4" s="159" t="s">
        <v>225</v>
      </c>
      <c r="BS4" s="160"/>
      <c r="BT4" s="160"/>
      <c r="BU4" s="160"/>
      <c r="BV4" s="160"/>
      <c r="BW4" s="161"/>
      <c r="BX4" s="164" t="s">
        <v>226</v>
      </c>
      <c r="BY4" s="165"/>
      <c r="BZ4" s="166"/>
      <c r="CA4" s="166"/>
      <c r="CB4" s="166"/>
      <c r="CC4" s="166"/>
      <c r="CD4" s="166"/>
      <c r="CE4" s="166"/>
      <c r="CF4" s="167"/>
      <c r="CG4" s="167"/>
      <c r="CH4" s="167"/>
      <c r="CI4" s="167"/>
      <c r="CJ4" s="167"/>
      <c r="CK4" s="168"/>
      <c r="CL4" s="169"/>
      <c r="CM4" s="170"/>
      <c r="CN4" s="171"/>
      <c r="CO4" s="172"/>
      <c r="CP4" s="138"/>
      <c r="CQ4" s="173"/>
      <c r="CR4" s="137"/>
      <c r="CS4" s="174"/>
      <c r="CT4" s="175"/>
      <c r="CU4" s="170"/>
      <c r="CY4" s="171"/>
      <c r="CZ4" s="170"/>
      <c r="DA4" s="171"/>
      <c r="DB4" s="170"/>
      <c r="DC4" s="171"/>
      <c r="DD4" s="170"/>
      <c r="DE4" s="171"/>
      <c r="DF4" s="170"/>
      <c r="DG4" s="171"/>
      <c r="DH4" s="170"/>
      <c r="DI4" s="171"/>
      <c r="DJ4" s="278"/>
      <c r="DK4" s="171"/>
      <c r="DL4" s="447"/>
      <c r="DM4" s="448"/>
      <c r="DN4" s="449"/>
      <c r="DP4" s="138"/>
      <c r="DQ4" s="143"/>
      <c r="DR4" s="144" t="s">
        <v>216</v>
      </c>
      <c r="DS4" s="176"/>
      <c r="DT4" s="176"/>
      <c r="DU4" s="176"/>
      <c r="DV4" s="146" t="s">
        <v>227</v>
      </c>
      <c r="DW4" s="147"/>
      <c r="DX4" s="147"/>
      <c r="DY4" s="147"/>
      <c r="DZ4" s="147"/>
      <c r="EA4" s="149" t="s">
        <v>218</v>
      </c>
      <c r="EB4" s="150"/>
      <c r="EC4" s="150"/>
      <c r="ED4" s="150"/>
      <c r="EE4" s="151"/>
      <c r="EF4" s="437" t="s">
        <v>220</v>
      </c>
      <c r="EG4" s="437"/>
      <c r="EH4" s="437"/>
      <c r="EI4" s="439"/>
      <c r="EJ4" s="437" t="s">
        <v>219</v>
      </c>
      <c r="EK4" s="437"/>
      <c r="EL4" s="437"/>
      <c r="EM4" s="177"/>
      <c r="EN4" s="152"/>
      <c r="EO4" s="153" t="s">
        <v>221</v>
      </c>
      <c r="EP4" s="154"/>
      <c r="EQ4" s="154"/>
      <c r="ER4" s="154"/>
      <c r="ES4" s="154"/>
      <c r="ET4" s="156" t="s">
        <v>222</v>
      </c>
      <c r="EU4" s="157"/>
      <c r="EV4" s="157"/>
      <c r="EW4" s="157"/>
      <c r="EX4" s="158"/>
      <c r="EY4" s="159" t="s">
        <v>223</v>
      </c>
      <c r="EZ4" s="160"/>
      <c r="FA4" s="160"/>
      <c r="FB4" s="160"/>
      <c r="FC4" s="160"/>
      <c r="FD4" s="160"/>
      <c r="FE4" s="160"/>
      <c r="FF4" s="160"/>
      <c r="FG4" s="160"/>
      <c r="FH4" s="160"/>
      <c r="FI4" s="160"/>
      <c r="FJ4" s="160"/>
      <c r="FK4" s="160"/>
      <c r="FL4" s="160"/>
      <c r="FM4" s="160"/>
      <c r="FN4" s="160"/>
      <c r="FO4" s="178" t="s">
        <v>228</v>
      </c>
      <c r="FP4" s="178" t="s">
        <v>229</v>
      </c>
      <c r="FR4" s="179" t="s">
        <v>224</v>
      </c>
      <c r="FS4" s="162"/>
      <c r="FT4" s="162"/>
      <c r="FU4" s="162"/>
      <c r="FV4" s="162"/>
      <c r="FW4" s="163"/>
      <c r="FX4" s="153" t="s">
        <v>221</v>
      </c>
      <c r="FY4" s="154"/>
      <c r="FZ4" s="154"/>
      <c r="GA4" s="154"/>
      <c r="GB4" s="155"/>
      <c r="GC4" s="149" t="s">
        <v>222</v>
      </c>
      <c r="GD4" s="150"/>
      <c r="GE4" s="150"/>
      <c r="GF4" s="150"/>
      <c r="GG4" s="150"/>
      <c r="GH4" s="151"/>
      <c r="GI4" s="159" t="s">
        <v>225</v>
      </c>
      <c r="GJ4" s="160"/>
      <c r="GK4" s="160"/>
      <c r="GL4" s="160"/>
      <c r="GM4" s="160"/>
      <c r="GN4" s="160"/>
      <c r="GO4" s="180"/>
      <c r="GP4" s="180"/>
      <c r="GQ4" s="181" t="s">
        <v>230</v>
      </c>
      <c r="GR4" s="181" t="s">
        <v>229</v>
      </c>
      <c r="GS4" s="182"/>
      <c r="GT4" s="183"/>
      <c r="GU4" s="183"/>
      <c r="GV4" s="183"/>
      <c r="GW4" s="184" t="s">
        <v>231</v>
      </c>
      <c r="GX4" s="184" t="s">
        <v>231</v>
      </c>
      <c r="GY4" s="185" t="s">
        <v>232</v>
      </c>
    </row>
    <row r="5" spans="1:885" s="211" customFormat="1" ht="66" customHeight="1" x14ac:dyDescent="0.45">
      <c r="B5" s="186" t="s">
        <v>233</v>
      </c>
      <c r="C5" s="187"/>
      <c r="D5" s="188"/>
      <c r="E5" s="189" t="s">
        <v>234</v>
      </c>
      <c r="F5" s="190" t="s">
        <v>235</v>
      </c>
      <c r="G5" s="190"/>
      <c r="H5" s="191"/>
      <c r="I5" s="192"/>
      <c r="J5" s="193"/>
      <c r="K5" s="107"/>
      <c r="L5" s="193"/>
      <c r="M5" s="106" t="s">
        <v>236</v>
      </c>
      <c r="N5" s="107" t="s">
        <v>237</v>
      </c>
      <c r="O5" s="194" t="s">
        <v>238</v>
      </c>
      <c r="P5" s="195" t="s">
        <v>239</v>
      </c>
      <c r="Q5" s="181" t="s">
        <v>240</v>
      </c>
      <c r="R5" s="196" t="s">
        <v>241</v>
      </c>
      <c r="S5" s="195" t="s">
        <v>239</v>
      </c>
      <c r="T5" s="181" t="s">
        <v>240</v>
      </c>
      <c r="U5" s="284" t="s">
        <v>241</v>
      </c>
      <c r="V5" s="285" t="s">
        <v>395</v>
      </c>
      <c r="W5" s="286" t="s">
        <v>243</v>
      </c>
      <c r="X5" s="286" t="s">
        <v>241</v>
      </c>
      <c r="Y5" s="287" t="s">
        <v>396</v>
      </c>
      <c r="Z5" s="286" t="s">
        <v>243</v>
      </c>
      <c r="AA5" s="288" t="s">
        <v>240</v>
      </c>
      <c r="AB5" s="197" t="s">
        <v>241</v>
      </c>
      <c r="AC5" s="198" t="s">
        <v>242</v>
      </c>
      <c r="AD5" s="197" t="s">
        <v>243</v>
      </c>
      <c r="AE5" s="199" t="s">
        <v>244</v>
      </c>
      <c r="AF5" s="197" t="s">
        <v>241</v>
      </c>
      <c r="AG5" s="198" t="s">
        <v>245</v>
      </c>
      <c r="AH5" s="197" t="s">
        <v>243</v>
      </c>
      <c r="AI5" s="196" t="s">
        <v>241</v>
      </c>
      <c r="AJ5" s="195" t="s">
        <v>246</v>
      </c>
      <c r="AK5" s="200" t="s">
        <v>247</v>
      </c>
      <c r="AL5" s="181" t="s">
        <v>240</v>
      </c>
      <c r="AM5" s="196" t="s">
        <v>248</v>
      </c>
      <c r="AN5" s="195" t="s">
        <v>249</v>
      </c>
      <c r="AO5" s="195" t="s">
        <v>250</v>
      </c>
      <c r="AP5" s="181" t="s">
        <v>240</v>
      </c>
      <c r="AQ5" s="197" t="s">
        <v>248</v>
      </c>
      <c r="AR5" s="194" t="s">
        <v>251</v>
      </c>
      <c r="AS5" s="194" t="s">
        <v>252</v>
      </c>
      <c r="AT5" s="194" t="s">
        <v>253</v>
      </c>
      <c r="AU5" s="194" t="s">
        <v>254</v>
      </c>
      <c r="AV5" s="194" t="s">
        <v>255</v>
      </c>
      <c r="AW5" s="194" t="s">
        <v>256</v>
      </c>
      <c r="AX5" s="194" t="s">
        <v>257</v>
      </c>
      <c r="AY5" s="197" t="s">
        <v>258</v>
      </c>
      <c r="AZ5" s="199" t="s">
        <v>240</v>
      </c>
      <c r="BA5" s="194" t="s">
        <v>259</v>
      </c>
      <c r="BB5" s="194" t="s">
        <v>260</v>
      </c>
      <c r="BC5" s="194" t="s">
        <v>260</v>
      </c>
      <c r="BD5" s="443"/>
      <c r="BE5" s="201" t="s">
        <v>261</v>
      </c>
      <c r="BF5" s="202" t="s">
        <v>262</v>
      </c>
      <c r="BG5" s="203" t="s">
        <v>263</v>
      </c>
      <c r="BH5" s="199" t="s">
        <v>264</v>
      </c>
      <c r="BI5" s="196" t="s">
        <v>241</v>
      </c>
      <c r="BJ5" s="195" t="s">
        <v>265</v>
      </c>
      <c r="BK5" s="200" t="s">
        <v>266</v>
      </c>
      <c r="BL5" s="181" t="s">
        <v>264</v>
      </c>
      <c r="BM5" s="196" t="s">
        <v>241</v>
      </c>
      <c r="BN5" s="195" t="s">
        <v>267</v>
      </c>
      <c r="BO5" s="195" t="s">
        <v>268</v>
      </c>
      <c r="BP5" s="195" t="s">
        <v>269</v>
      </c>
      <c r="BQ5" s="181" t="s">
        <v>264</v>
      </c>
      <c r="BR5" s="196" t="s">
        <v>248</v>
      </c>
      <c r="BS5" s="195" t="s">
        <v>270</v>
      </c>
      <c r="BT5" s="195" t="s">
        <v>271</v>
      </c>
      <c r="BU5" s="195" t="s">
        <v>272</v>
      </c>
      <c r="BV5" s="181" t="s">
        <v>273</v>
      </c>
      <c r="BW5" s="194" t="s">
        <v>260</v>
      </c>
      <c r="BX5" s="204" t="s">
        <v>274</v>
      </c>
      <c r="BY5" s="440" t="s">
        <v>275</v>
      </c>
      <c r="BZ5" s="441"/>
      <c r="CA5" s="441"/>
      <c r="CB5" s="441"/>
      <c r="CC5" s="441"/>
      <c r="CD5" s="442"/>
      <c r="CE5" s="440" t="s">
        <v>276</v>
      </c>
      <c r="CF5" s="441"/>
      <c r="CG5" s="441"/>
      <c r="CH5" s="441"/>
      <c r="CI5" s="441"/>
      <c r="CJ5" s="442"/>
      <c r="CK5" s="205" t="s">
        <v>277</v>
      </c>
      <c r="CL5" s="206" t="s">
        <v>278</v>
      </c>
      <c r="CM5" s="207" t="s">
        <v>279</v>
      </c>
      <c r="CN5" s="207" t="s">
        <v>280</v>
      </c>
      <c r="CO5" s="208" t="s">
        <v>377</v>
      </c>
      <c r="CP5" s="207" t="s">
        <v>281</v>
      </c>
      <c r="CQ5" s="207" t="s">
        <v>282</v>
      </c>
      <c r="CR5" s="208" t="s">
        <v>283</v>
      </c>
      <c r="CS5" s="205" t="s">
        <v>284</v>
      </c>
      <c r="CT5" s="140" t="s">
        <v>285</v>
      </c>
      <c r="CU5" s="207" t="s">
        <v>286</v>
      </c>
      <c r="CV5" s="209" t="s">
        <v>287</v>
      </c>
      <c r="CW5" s="209" t="s">
        <v>288</v>
      </c>
      <c r="CX5" s="207" t="s">
        <v>289</v>
      </c>
      <c r="CY5" s="207" t="s">
        <v>290</v>
      </c>
      <c r="CZ5" s="207" t="s">
        <v>291</v>
      </c>
      <c r="DA5" s="207" t="s">
        <v>292</v>
      </c>
      <c r="DB5" s="207" t="s">
        <v>291</v>
      </c>
      <c r="DC5" s="207" t="s">
        <v>292</v>
      </c>
      <c r="DD5" s="207" t="s">
        <v>291</v>
      </c>
      <c r="DE5" s="207" t="s">
        <v>292</v>
      </c>
      <c r="DF5" s="207" t="s">
        <v>291</v>
      </c>
      <c r="DG5" s="207" t="s">
        <v>292</v>
      </c>
      <c r="DH5" s="207" t="s">
        <v>291</v>
      </c>
      <c r="DI5" s="207" t="s">
        <v>292</v>
      </c>
      <c r="DJ5" s="207" t="s">
        <v>383</v>
      </c>
      <c r="DK5" s="207" t="s">
        <v>383</v>
      </c>
      <c r="DL5" s="210" t="s">
        <v>293</v>
      </c>
      <c r="DM5" s="210" t="s">
        <v>294</v>
      </c>
      <c r="DN5" s="210" t="s">
        <v>295</v>
      </c>
      <c r="DP5" s="190"/>
      <c r="DQ5" s="194" t="s">
        <v>238</v>
      </c>
      <c r="DR5" s="194" t="s">
        <v>239</v>
      </c>
      <c r="DS5" s="194" t="s">
        <v>296</v>
      </c>
      <c r="DT5" s="212" t="s">
        <v>297</v>
      </c>
      <c r="DU5" s="212" t="s">
        <v>298</v>
      </c>
      <c r="DV5" s="197" t="s">
        <v>241</v>
      </c>
      <c r="DW5" s="194" t="s">
        <v>239</v>
      </c>
      <c r="DX5" s="194" t="s">
        <v>299</v>
      </c>
      <c r="DY5" s="213" t="s">
        <v>297</v>
      </c>
      <c r="DZ5" s="213" t="s">
        <v>298</v>
      </c>
      <c r="EA5" s="197" t="s">
        <v>241</v>
      </c>
      <c r="EB5" s="194" t="s">
        <v>239</v>
      </c>
      <c r="EC5" s="194" t="s">
        <v>300</v>
      </c>
      <c r="ED5" s="213" t="s">
        <v>297</v>
      </c>
      <c r="EE5" s="213" t="s">
        <v>298</v>
      </c>
      <c r="EF5" s="197" t="s">
        <v>241</v>
      </c>
      <c r="EG5" s="198" t="s">
        <v>245</v>
      </c>
      <c r="EH5" s="214" t="s">
        <v>301</v>
      </c>
      <c r="EI5" s="197" t="s">
        <v>243</v>
      </c>
      <c r="EJ5" s="197" t="s">
        <v>241</v>
      </c>
      <c r="EK5" s="198" t="s">
        <v>242</v>
      </c>
      <c r="EL5" s="197" t="s">
        <v>243</v>
      </c>
      <c r="EM5" s="213" t="s">
        <v>297</v>
      </c>
      <c r="EN5" s="213" t="s">
        <v>298</v>
      </c>
      <c r="EO5" s="197" t="s">
        <v>241</v>
      </c>
      <c r="EP5" s="194" t="s">
        <v>265</v>
      </c>
      <c r="EQ5" s="194" t="s">
        <v>266</v>
      </c>
      <c r="ER5" s="213" t="s">
        <v>297</v>
      </c>
      <c r="ES5" s="213" t="s">
        <v>298</v>
      </c>
      <c r="ET5" s="197" t="s">
        <v>248</v>
      </c>
      <c r="EU5" s="194" t="s">
        <v>302</v>
      </c>
      <c r="EV5" s="194" t="s">
        <v>303</v>
      </c>
      <c r="EW5" s="213" t="s">
        <v>297</v>
      </c>
      <c r="EX5" s="213" t="s">
        <v>298</v>
      </c>
      <c r="EY5" s="197" t="s">
        <v>248</v>
      </c>
      <c r="EZ5" s="194" t="s">
        <v>304</v>
      </c>
      <c r="FA5" s="194" t="s">
        <v>305</v>
      </c>
      <c r="FB5" s="194" t="s">
        <v>306</v>
      </c>
      <c r="FC5" s="194" t="s">
        <v>307</v>
      </c>
      <c r="FD5" s="194" t="s">
        <v>308</v>
      </c>
      <c r="FE5" s="194" t="s">
        <v>309</v>
      </c>
      <c r="FF5" s="194" t="s">
        <v>310</v>
      </c>
      <c r="FG5" s="197" t="s">
        <v>258</v>
      </c>
      <c r="FH5" s="213" t="s">
        <v>297</v>
      </c>
      <c r="FI5" s="213" t="s">
        <v>298</v>
      </c>
      <c r="FJ5" s="194" t="s">
        <v>259</v>
      </c>
      <c r="FK5" s="194" t="s">
        <v>260</v>
      </c>
      <c r="FL5" s="194" t="s">
        <v>260</v>
      </c>
      <c r="FM5" s="194" t="s">
        <v>311</v>
      </c>
      <c r="FN5" s="194" t="s">
        <v>312</v>
      </c>
      <c r="FO5" s="215"/>
      <c r="FP5" s="215"/>
      <c r="FQ5" s="216" t="s">
        <v>261</v>
      </c>
      <c r="FR5" s="217" t="s">
        <v>262</v>
      </c>
      <c r="FS5" s="218" t="s">
        <v>313</v>
      </c>
      <c r="FT5" s="219" t="s">
        <v>263</v>
      </c>
      <c r="FU5" s="219" t="s">
        <v>301</v>
      </c>
      <c r="FV5" s="213" t="s">
        <v>297</v>
      </c>
      <c r="FW5" s="213" t="s">
        <v>298</v>
      </c>
      <c r="FX5" s="197" t="s">
        <v>241</v>
      </c>
      <c r="FY5" s="194" t="s">
        <v>314</v>
      </c>
      <c r="FZ5" s="194" t="s">
        <v>315</v>
      </c>
      <c r="GA5" s="213" t="s">
        <v>297</v>
      </c>
      <c r="GB5" s="213" t="s">
        <v>298</v>
      </c>
      <c r="GC5" s="197" t="s">
        <v>316</v>
      </c>
      <c r="GD5" s="194" t="s">
        <v>317</v>
      </c>
      <c r="GE5" s="194" t="s">
        <v>318</v>
      </c>
      <c r="GF5" s="194" t="s">
        <v>319</v>
      </c>
      <c r="GG5" s="213" t="s">
        <v>297</v>
      </c>
      <c r="GH5" s="213" t="s">
        <v>298</v>
      </c>
      <c r="GI5" s="197" t="s">
        <v>316</v>
      </c>
      <c r="GJ5" s="194" t="s">
        <v>270</v>
      </c>
      <c r="GK5" s="194" t="s">
        <v>271</v>
      </c>
      <c r="GL5" s="194" t="s">
        <v>272</v>
      </c>
      <c r="GM5" s="213" t="s">
        <v>297</v>
      </c>
      <c r="GN5" s="213" t="s">
        <v>298</v>
      </c>
      <c r="GO5" s="220" t="s">
        <v>260</v>
      </c>
      <c r="GP5" s="220" t="s">
        <v>311</v>
      </c>
      <c r="GQ5" s="213"/>
      <c r="GR5" s="213"/>
      <c r="GS5" s="221" t="s">
        <v>320</v>
      </c>
      <c r="GT5" s="222" t="s">
        <v>321</v>
      </c>
      <c r="GU5" s="222" t="s">
        <v>322</v>
      </c>
      <c r="GV5" s="222" t="s">
        <v>323</v>
      </c>
      <c r="GW5" s="223" t="s">
        <v>324</v>
      </c>
      <c r="GX5" s="223" t="s">
        <v>325</v>
      </c>
      <c r="GY5" s="223" t="s">
        <v>326</v>
      </c>
    </row>
    <row r="6" spans="1:885" customFormat="1" ht="15.75" hidden="1" customHeight="1" x14ac:dyDescent="0.45">
      <c r="B6" s="224" t="str">
        <f t="shared" ref="B6:B11" si="0">IF(GV6&gt;0,"支払済",IF(GS6="取下",GS6,IF(GS6="取消",GS6,"")))</f>
        <v>支払済</v>
      </c>
      <c r="C6" s="225" t="s">
        <v>327</v>
      </c>
      <c r="D6" s="226" t="s">
        <v>328</v>
      </c>
      <c r="E6" s="227" t="str">
        <f>IF(D6="登録","登録",IF(D5="登録","建売購入",""))</f>
        <v/>
      </c>
      <c r="F6" s="228"/>
      <c r="G6" s="228"/>
      <c r="H6" s="229">
        <v>43191</v>
      </c>
      <c r="I6" s="230" t="s">
        <v>329</v>
      </c>
      <c r="J6" s="231" t="s">
        <v>330</v>
      </c>
      <c r="K6" s="230"/>
      <c r="L6" s="231" t="s">
        <v>331</v>
      </c>
      <c r="M6" s="231" t="s">
        <v>332</v>
      </c>
      <c r="N6" s="230" t="s">
        <v>333</v>
      </c>
      <c r="O6" s="232">
        <v>35</v>
      </c>
      <c r="P6" s="232">
        <v>25</v>
      </c>
      <c r="Q6" s="233">
        <f>IF(P6&gt;=10,150,0)</f>
        <v>150</v>
      </c>
      <c r="R6" s="232">
        <f>IF(S6&gt;=1,1,"")</f>
        <v>1</v>
      </c>
      <c r="S6" s="232">
        <v>19</v>
      </c>
      <c r="T6" s="234">
        <f>IF(Q6=0,0,IF(S6&gt;=25,MIN(250,ROUNDDOWN(S6*10,-1)),IF(S6&gt;=20,MIN(200,ROUNDDOWN(S6*10,-1)),IF(S6&gt;=15,MIN(150,ROUNDDOWN(S6*10,-1)),MIN(100,ROUNDDOWN(S6*10,-1))))))</f>
        <v>150</v>
      </c>
      <c r="U6" s="232">
        <f>IF(V6&gt;=1,1,"")</f>
        <v>1</v>
      </c>
      <c r="V6" s="232">
        <v>7</v>
      </c>
      <c r="W6" s="232"/>
      <c r="X6" s="232"/>
      <c r="Y6" s="232"/>
      <c r="Z6" s="232"/>
      <c r="AA6" s="234">
        <f>IF(AND(Q6&gt;0,V6&gt;=1),MIN(INT(V6)*20,200),0)</f>
        <v>140</v>
      </c>
      <c r="AB6" s="232">
        <f>IF(AC6&gt;=1,1,"")</f>
        <v>1</v>
      </c>
      <c r="AC6" s="232">
        <v>1</v>
      </c>
      <c r="AD6" s="232">
        <f>IF(AC6&gt;=1,50,0)</f>
        <v>50</v>
      </c>
      <c r="AE6" s="233">
        <f t="shared" ref="AE6:AE10" si="1">IF(OR(AH6&gt;0,AD6&gt;0),MIN(AH6+AD6,150),0)</f>
        <v>72</v>
      </c>
      <c r="AF6" s="232">
        <f>IF(AG6&gt;=1,1,"")</f>
        <v>1</v>
      </c>
      <c r="AG6" s="232">
        <v>11</v>
      </c>
      <c r="AH6" s="232">
        <f t="shared" ref="AH6:AH10" si="2">IF(AND(Q6&gt;0,AG6&gt;=1),MIN(INT(AG6)*2,150),0)</f>
        <v>22</v>
      </c>
      <c r="AI6" s="232">
        <f>IF(OR(AJ6=1,AK6=1),1,"")</f>
        <v>1</v>
      </c>
      <c r="AJ6" s="232"/>
      <c r="AK6" s="232">
        <v>1</v>
      </c>
      <c r="AL6" s="233">
        <f>IF(AND(Q6&gt;0,AI6=1),100,0)</f>
        <v>100</v>
      </c>
      <c r="AM6" s="232">
        <f>IF(OR(AN6=1,AO6=1),1,"")</f>
        <v>1</v>
      </c>
      <c r="AN6" s="232">
        <v>1</v>
      </c>
      <c r="AO6" s="232"/>
      <c r="AP6" s="233">
        <f t="shared" ref="AP6:AP10" si="3">IF(AND(Q6&gt;0,AI6=1,AM6=1),100,0)</f>
        <v>100</v>
      </c>
      <c r="AQ6" s="232">
        <f>IF(AY6&gt;=4,1,"")</f>
        <v>1</v>
      </c>
      <c r="AR6" s="232"/>
      <c r="AS6" s="232"/>
      <c r="AT6" s="232">
        <v>1</v>
      </c>
      <c r="AU6" s="232">
        <v>2</v>
      </c>
      <c r="AV6" s="232"/>
      <c r="AW6" s="232">
        <v>1</v>
      </c>
      <c r="AX6" s="232">
        <v>1</v>
      </c>
      <c r="AY6" s="232">
        <f>SUM(AR6:AX6)</f>
        <v>5</v>
      </c>
      <c r="AZ6" s="233">
        <f>IF(AY6&gt;=4,200,0)</f>
        <v>200</v>
      </c>
      <c r="BA6" s="235" t="s">
        <v>334</v>
      </c>
      <c r="BB6" s="235" t="s">
        <v>335</v>
      </c>
      <c r="BC6" s="235" t="s">
        <v>335</v>
      </c>
      <c r="BD6" s="233">
        <f>IF(OR(D6="新築",D6="登録"),MIN(1000,Q6+T6+AA6+AE6+AL6+AP6+AZ6),0)</f>
        <v>912</v>
      </c>
      <c r="BE6" s="235"/>
      <c r="BF6" s="236"/>
      <c r="BG6" s="235"/>
      <c r="BH6" s="233">
        <f>MIN(ROUNDDOWN(BF6,1)*20+INT(BG6)*2,250)</f>
        <v>0</v>
      </c>
      <c r="BI6" s="232" t="str">
        <f>IF(OR(BJ6=1,BK6=1),1,"")</f>
        <v/>
      </c>
      <c r="BJ6" s="235"/>
      <c r="BK6" s="235"/>
      <c r="BL6" s="233" t="e">
        <f>IF(AND(BH6&gt;0,BI6=1,#REF!=""),100,0)</f>
        <v>#REF!</v>
      </c>
      <c r="BM6" s="232" t="str">
        <f>IF(OR(BN6=1,BO6=1,BP6=1),1,"")</f>
        <v/>
      </c>
      <c r="BN6" s="235"/>
      <c r="BO6" s="235"/>
      <c r="BP6" s="235"/>
      <c r="BQ6" s="233">
        <f>IF(AND(BH6&gt;0,BM6=1),100,IF(AND(BH6&gt;0,BP6=1),100,0))</f>
        <v>0</v>
      </c>
      <c r="BR6" s="232" t="str">
        <f>IF(OR(AND(BS6&gt;=7,BT6&gt;=7,BS6+BT6&gt;=14),AND(BS6&gt;=7,BU6&gt;=3,BS6+BU6&gt;=10),AND(BT6&gt;=7,BU6&gt;=3,BT6+BU6&gt;=10)),1,"")</f>
        <v/>
      </c>
      <c r="BS6" s="235"/>
      <c r="BT6" s="235"/>
      <c r="BU6" s="235"/>
      <c r="BV6" s="233">
        <f>IF(AND(BR6=1,BH6&gt;0),MIN(150,ROUNDDOWN(BS6*11+BT6*13+BU6*19,0)),0)</f>
        <v>0</v>
      </c>
      <c r="BW6" s="235"/>
      <c r="BX6" s="233">
        <f>IF(D6="改修",MIN(500,BH6+BL6+BQ6+BV6,INT(CQ6*10/2)),0)</f>
        <v>0</v>
      </c>
      <c r="BY6" s="237"/>
      <c r="BZ6" s="238" t="s">
        <v>99</v>
      </c>
      <c r="CA6" s="239"/>
      <c r="CB6" s="238" t="s">
        <v>180</v>
      </c>
      <c r="CC6" s="239"/>
      <c r="CD6" s="240" t="s">
        <v>97</v>
      </c>
      <c r="CE6" s="237"/>
      <c r="CF6" s="238" t="s">
        <v>99</v>
      </c>
      <c r="CG6" s="239"/>
      <c r="CH6" s="238" t="s">
        <v>180</v>
      </c>
      <c r="CI6" s="239"/>
      <c r="CJ6" s="240" t="s">
        <v>97</v>
      </c>
      <c r="CK6" s="229">
        <v>43200</v>
      </c>
      <c r="CL6" s="241">
        <f>BD6+BX6</f>
        <v>912</v>
      </c>
      <c r="CM6" s="230" t="s">
        <v>336</v>
      </c>
      <c r="CN6" s="230" t="s">
        <v>337</v>
      </c>
      <c r="CO6" s="226" t="s">
        <v>338</v>
      </c>
      <c r="CP6" s="230">
        <v>120</v>
      </c>
      <c r="CQ6" s="242">
        <v>2500</v>
      </c>
      <c r="CR6" s="231" t="s">
        <v>339</v>
      </c>
      <c r="CS6" s="229"/>
      <c r="CT6" s="228"/>
      <c r="CU6" s="228"/>
      <c r="CV6" s="229"/>
      <c r="CW6" s="229"/>
      <c r="CX6" s="228"/>
      <c r="CY6" s="228"/>
      <c r="CZ6" s="228"/>
      <c r="DA6" s="228"/>
      <c r="DB6" s="228"/>
      <c r="DC6" s="228"/>
      <c r="DD6" s="228"/>
      <c r="DE6" s="228"/>
      <c r="DF6" s="228"/>
      <c r="DG6" s="228"/>
      <c r="DH6" s="228"/>
      <c r="DI6" s="228"/>
      <c r="DJ6" s="228"/>
      <c r="DK6" s="228"/>
      <c r="DL6" s="228"/>
      <c r="DM6" s="228"/>
      <c r="DN6" s="228"/>
      <c r="DP6" s="228"/>
      <c r="DQ6" s="235">
        <v>30</v>
      </c>
      <c r="DR6" s="235">
        <v>25</v>
      </c>
      <c r="DS6" s="235" t="s">
        <v>340</v>
      </c>
      <c r="DT6" s="233">
        <f t="shared" ref="DT6:DT11" si="4">IF(DR6&gt;=10,150,0)</f>
        <v>150</v>
      </c>
      <c r="DU6" s="233">
        <f t="shared" ref="DU6:DU11" si="5">MIN(Q6,DT6)</f>
        <v>150</v>
      </c>
      <c r="DV6" s="232">
        <f>IF(DW6&gt;=1,1,"")</f>
        <v>1</v>
      </c>
      <c r="DW6" s="235">
        <v>18</v>
      </c>
      <c r="DX6" s="235" t="s">
        <v>340</v>
      </c>
      <c r="DY6" s="234">
        <f>IF(DT6=0,0,IF(DW6&gt;=25,MIN(250,ROUNDDOWN(DW6*10,-1)),IF(DW6&gt;=20,MIN(200,ROUNDDOWN(DW6*10,-1)),IF(DW6&gt;=15,MIN(150,ROUNDDOWN(DW6*10,-1)),MIN(100,ROUNDDOWN(DW6*10,-1))))))</f>
        <v>150</v>
      </c>
      <c r="DZ6" s="233">
        <f t="shared" ref="DZ6:DZ11" si="6">MIN(T6,DY6)</f>
        <v>150</v>
      </c>
      <c r="EA6" s="232">
        <f>IF(EB6&gt;=1,1,"")</f>
        <v>1</v>
      </c>
      <c r="EB6" s="235">
        <v>10</v>
      </c>
      <c r="EC6" s="235" t="s">
        <v>341</v>
      </c>
      <c r="ED6" s="234">
        <f>IF(AND(DT6&gt;0,EB6&gt;=1),MIN(INT(EB6)*20,200),0)</f>
        <v>200</v>
      </c>
      <c r="EE6" s="233">
        <f t="shared" ref="EE6:EE11" si="7">MIN(AA6,ED6)</f>
        <v>140</v>
      </c>
      <c r="EF6" s="232">
        <f>IF(EG6&gt;=1,1,"")</f>
        <v>1</v>
      </c>
      <c r="EG6" s="235">
        <v>15</v>
      </c>
      <c r="EH6" s="235" t="s">
        <v>342</v>
      </c>
      <c r="EI6" s="232">
        <f>IF(AND(DT6&gt;0,EG6&gt;=1),MIN(INT(EG6)*2,150),0)</f>
        <v>30</v>
      </c>
      <c r="EJ6" s="232" t="str">
        <f>IF(EK6&gt;=1,1,"")</f>
        <v/>
      </c>
      <c r="EK6" s="235"/>
      <c r="EL6" s="232">
        <f t="shared" ref="EL6:EL11" si="8">IF(AND(EK6&gt;=1,DT6&gt;=1),50,0)</f>
        <v>0</v>
      </c>
      <c r="EM6" s="233">
        <f t="shared" ref="EM6:EM11" si="9">IF(OR(EI6&gt;0,EL6&gt;0),MIN(EI6+EL6,150),0)</f>
        <v>30</v>
      </c>
      <c r="EN6" s="233">
        <f t="shared" ref="EN6:EN11" si="10">MIN(AE6,EM6)</f>
        <v>30</v>
      </c>
      <c r="EO6" s="232">
        <f>IF(OR(EP6=1,EQ6=1),1,"")</f>
        <v>1</v>
      </c>
      <c r="EP6" s="235">
        <v>1</v>
      </c>
      <c r="EQ6" s="235"/>
      <c r="ER6" s="233" t="e">
        <f>IF(AND(DT6&gt;0,EO6=1,#REF!=""),100,0)</f>
        <v>#REF!</v>
      </c>
      <c r="ES6" s="233" t="e">
        <f t="shared" ref="ES6:ES11" si="11">MIN(AL6,ER6)</f>
        <v>#REF!</v>
      </c>
      <c r="ET6" s="232">
        <f>IF(OR(EU6=1,EV6=1),1,"")</f>
        <v>1</v>
      </c>
      <c r="EU6" s="235">
        <v>1</v>
      </c>
      <c r="EV6" s="235"/>
      <c r="EW6" s="233">
        <f>IF(AND(DT6&gt;0,EO6=1,ET6=1),100,0)</f>
        <v>100</v>
      </c>
      <c r="EX6" s="233">
        <f t="shared" ref="EX6:EX11" si="12">MIN(AP6,EW6)</f>
        <v>100</v>
      </c>
      <c r="EY6" s="232">
        <f>IF(FG6&gt;=4,1,"")</f>
        <v>1</v>
      </c>
      <c r="EZ6" s="235"/>
      <c r="FA6" s="235"/>
      <c r="FB6" s="235"/>
      <c r="FC6" s="235">
        <v>2</v>
      </c>
      <c r="FD6" s="235"/>
      <c r="FE6" s="235">
        <v>1</v>
      </c>
      <c r="FF6" s="235">
        <v>1</v>
      </c>
      <c r="FG6" s="232">
        <f>SUM(EZ6:FF6)</f>
        <v>4</v>
      </c>
      <c r="FH6" s="233">
        <f>IF(FG6&gt;=4,200,0)</f>
        <v>200</v>
      </c>
      <c r="FI6" s="233">
        <f t="shared" ref="FI6:FI11" si="13">MIN(AZ6,FH6)</f>
        <v>200</v>
      </c>
      <c r="FJ6" s="235" t="s">
        <v>334</v>
      </c>
      <c r="FK6" s="235"/>
      <c r="FL6" s="235"/>
      <c r="FM6" s="235"/>
      <c r="FN6" s="235" t="s">
        <v>343</v>
      </c>
      <c r="FO6" s="233" t="e">
        <f t="shared" ref="FO6:FO11" si="14">IF(D6="新築",MIN(1500,CL6,MIN(DU6+DZ6+EE6+EN6+ES6+EX6+FI6,1000)),0)</f>
        <v>#REF!</v>
      </c>
      <c r="FP6" s="233" t="e">
        <f t="shared" ref="FP6:FP11" si="15">BD6-FO6</f>
        <v>#REF!</v>
      </c>
      <c r="FQ6" s="235"/>
      <c r="FR6" s="243"/>
      <c r="FS6" s="243"/>
      <c r="FT6" s="235"/>
      <c r="FU6" s="235"/>
      <c r="FV6" s="233">
        <f>MIN(ROUNDDOWN(FR6,1)*20+INT(FT6)*2,250)</f>
        <v>0</v>
      </c>
      <c r="FW6" s="233">
        <f t="shared" ref="FW6:FW10" si="16">MIN(BH6,FV6)</f>
        <v>0</v>
      </c>
      <c r="FX6" s="232" t="str">
        <f>IF(OR(FY6=1,FZ6=1),1,"")</f>
        <v/>
      </c>
      <c r="FY6" s="235"/>
      <c r="FZ6" s="235"/>
      <c r="GA6" s="233" t="e">
        <f>IF(AND(FV6&gt;0,FX6=1,#REF!=""),100,0)</f>
        <v>#REF!</v>
      </c>
      <c r="GB6" s="233" t="e">
        <f t="shared" ref="GB6:GB11" si="17">MIN(BL6,GA6)</f>
        <v>#REF!</v>
      </c>
      <c r="GC6" s="232" t="str">
        <f>IF(OR(GD6=1,GE6=1,GF6=1),1,"")</f>
        <v/>
      </c>
      <c r="GD6" s="235"/>
      <c r="GE6" s="235"/>
      <c r="GF6" s="235"/>
      <c r="GG6" s="233">
        <f>IF(AND(FV6&gt;0,GC6=1),100,IF(AND(FV6&gt;0,GF6=1),100,0))</f>
        <v>0</v>
      </c>
      <c r="GH6" s="233">
        <f t="shared" ref="GH6:GH11" si="18">MIN(BQ6,GG6)</f>
        <v>0</v>
      </c>
      <c r="GI6" s="232" t="str">
        <f>IF(OR(AND(GJ6&gt;=7,GK6&gt;=7,GJ6+GK6&gt;=14),AND(GJ6&gt;=7,GL6&gt;=3,GJ6+GL6&gt;=10),AND(GK6&gt;=7,GL6&gt;=3,GK6+GL6&gt;=10)),1,"")</f>
        <v/>
      </c>
      <c r="GJ6" s="235"/>
      <c r="GK6" s="235"/>
      <c r="GL6" s="235"/>
      <c r="GM6" s="233">
        <f>IF(AND(GI6=1,FV6&gt;0),MIN(150,ROUNDDOWN(GJ6*11+GK6*13+GL6*19,0)),0)</f>
        <v>0</v>
      </c>
      <c r="GN6" s="233">
        <f t="shared" ref="GN6:GN11" si="19">MIN(BV6,GM6)</f>
        <v>0</v>
      </c>
      <c r="GO6" s="235"/>
      <c r="GP6" s="235"/>
      <c r="GQ6" s="233">
        <f t="shared" ref="GQ6:GQ11" si="20">IF(D6="改修",MIN(500,FW6+GB6+GH6+GN6,INT(CQ6*10/2)),0)</f>
        <v>0</v>
      </c>
      <c r="GR6" s="233">
        <f t="shared" ref="GR6:GR11" si="21">BX6-GQ6</f>
        <v>0</v>
      </c>
      <c r="GS6" s="228" t="s">
        <v>344</v>
      </c>
      <c r="GT6" s="229">
        <v>43374</v>
      </c>
      <c r="GU6" s="229">
        <v>43378</v>
      </c>
      <c r="GV6" s="229">
        <v>43391</v>
      </c>
      <c r="GW6" s="241">
        <f t="shared" ref="GW6:GW11" si="22">IF(D6="新築",BD6,IF(D6="改修",BX6,0))</f>
        <v>912</v>
      </c>
      <c r="GX6" s="241" t="e">
        <f t="shared" ref="GX6:GX11" si="23">IF(D6="新築",FO6,IF(D6="改修",GQ6,0))</f>
        <v>#REF!</v>
      </c>
      <c r="GY6" s="241" t="e">
        <f>GW6-GX6</f>
        <v>#REF!</v>
      </c>
    </row>
    <row r="7" spans="1:885" s="244" customFormat="1" hidden="1" x14ac:dyDescent="0.45">
      <c r="B7" s="224" t="str">
        <f t="shared" si="0"/>
        <v>支払済</v>
      </c>
      <c r="C7" s="225" t="s">
        <v>345</v>
      </c>
      <c r="D7" s="226" t="s">
        <v>346</v>
      </c>
      <c r="E7" s="227" t="str">
        <f t="shared" ref="E7:E11" si="24">IF(D7="登録","登録",IF(D6="登録","建売購入",""))</f>
        <v/>
      </c>
      <c r="F7" s="228"/>
      <c r="G7" s="228"/>
      <c r="H7" s="229">
        <v>43191</v>
      </c>
      <c r="I7" s="230" t="s">
        <v>347</v>
      </c>
      <c r="J7" s="231" t="s">
        <v>348</v>
      </c>
      <c r="K7" s="230"/>
      <c r="L7" s="231" t="s">
        <v>349</v>
      </c>
      <c r="M7" s="231" t="s">
        <v>145</v>
      </c>
      <c r="N7" s="230" t="s">
        <v>350</v>
      </c>
      <c r="O7" s="235"/>
      <c r="P7" s="235"/>
      <c r="Q7" s="233">
        <f>IF(P7&gt;=10,150,0)</f>
        <v>0</v>
      </c>
      <c r="R7" s="232" t="str">
        <f>IF(S7&gt;=1,1,"")</f>
        <v/>
      </c>
      <c r="S7" s="235"/>
      <c r="T7" s="234">
        <f>IF(Q7=0,0,IF(S7&gt;=25,MIN(250,ROUNDDOWN(S7*10,-1)),IF(S7&gt;=20,MIN(200,ROUNDDOWN(S7*10,-1)),IF(S7&gt;=15,MIN(150,ROUNDDOWN(S7*10,-1)),MIN(100,ROUNDDOWN(S7*10,-1))))))</f>
        <v>0</v>
      </c>
      <c r="U7" s="232" t="str">
        <f>IF(V7&gt;=1,1,"")</f>
        <v/>
      </c>
      <c r="V7" s="235"/>
      <c r="W7" s="235"/>
      <c r="X7" s="235"/>
      <c r="Y7" s="235"/>
      <c r="Z7" s="235"/>
      <c r="AA7" s="234">
        <f>IF(AND(Q7&gt;0,V7&gt;=1),MIN(INT(V7)*20,200),0)</f>
        <v>0</v>
      </c>
      <c r="AB7" s="232" t="str">
        <f>IF(AC7&gt;=1,1,"")</f>
        <v/>
      </c>
      <c r="AC7" s="235"/>
      <c r="AD7" s="232">
        <f>IF(AC7&gt;=1,50,0)</f>
        <v>0</v>
      </c>
      <c r="AE7" s="233">
        <f t="shared" si="1"/>
        <v>0</v>
      </c>
      <c r="AF7" s="232" t="str">
        <f>IF(AG7&gt;=1,1,"")</f>
        <v/>
      </c>
      <c r="AG7" s="235"/>
      <c r="AH7" s="232">
        <f t="shared" si="2"/>
        <v>0</v>
      </c>
      <c r="AI7" s="232" t="str">
        <f>IF(OR(AJ7=1,AK7=1),1,"")</f>
        <v/>
      </c>
      <c r="AJ7" s="235"/>
      <c r="AK7" s="235"/>
      <c r="AL7" s="233">
        <f>IF(AND(Q7&gt;0,AI7=1,),100,0)</f>
        <v>0</v>
      </c>
      <c r="AM7" s="232" t="str">
        <f>IF(OR(AN7=1,AO7=1),1,"")</f>
        <v/>
      </c>
      <c r="AN7" s="235"/>
      <c r="AO7" s="235"/>
      <c r="AP7" s="233">
        <f t="shared" si="3"/>
        <v>0</v>
      </c>
      <c r="AQ7" s="232" t="str">
        <f>IF(AY7&gt;=4,1,"")</f>
        <v/>
      </c>
      <c r="AR7" s="235"/>
      <c r="AS7" s="235"/>
      <c r="AT7" s="235"/>
      <c r="AU7" s="235"/>
      <c r="AV7" s="235"/>
      <c r="AW7" s="235"/>
      <c r="AX7" s="235"/>
      <c r="AY7" s="232">
        <f>SUM(AR7:AX7)</f>
        <v>0</v>
      </c>
      <c r="AZ7" s="233">
        <f>IF(AY7&gt;=4,200,0)</f>
        <v>0</v>
      </c>
      <c r="BA7" s="235"/>
      <c r="BB7" s="235"/>
      <c r="BC7" s="235"/>
      <c r="BD7" s="233">
        <f>IF(OR(D7="新築",D7="登録"),MIN(1000,Q7+T7+AA7+AE7+AL7+AP7+AZ7),0)</f>
        <v>0</v>
      </c>
      <c r="BE7" s="235">
        <v>5</v>
      </c>
      <c r="BF7" s="236">
        <v>3</v>
      </c>
      <c r="BG7" s="235">
        <v>10</v>
      </c>
      <c r="BH7" s="233">
        <f>MIN(ROUNDDOWN(BF7,1)*20+INT(BG7)*2,250)</f>
        <v>80</v>
      </c>
      <c r="BI7" s="232">
        <f>IF(OR(BJ7=1,BK7=1),1,"")</f>
        <v>1</v>
      </c>
      <c r="BJ7" s="235">
        <v>1</v>
      </c>
      <c r="BK7" s="235"/>
      <c r="BL7" s="233" t="e">
        <f>IF(AND(BH7&gt;0,BI7=1,#REF!=""),100,0)</f>
        <v>#REF!</v>
      </c>
      <c r="BM7" s="232" t="str">
        <f>IF(OR(BN7=1,BO7=1,BP7=1),1,"")</f>
        <v/>
      </c>
      <c r="BN7" s="235"/>
      <c r="BO7" s="235"/>
      <c r="BP7" s="235"/>
      <c r="BQ7" s="233">
        <f>IF(AND(BH7&gt;0,BM7=1),100,IF(AND(BH7&gt;0,BP7=1),100,0))</f>
        <v>0</v>
      </c>
      <c r="BR7" s="232">
        <f>IF(OR(AND(BS7&gt;=7,BT7&gt;=7,BS7+BT7&gt;=14),AND(BS7&gt;=7,BU7&gt;=3,BS7+BU7&gt;=10),AND(BT7&gt;=7,BU7&gt;=3,BT7+BU7&gt;=10)),1,"")</f>
        <v>1</v>
      </c>
      <c r="BS7" s="235">
        <v>7</v>
      </c>
      <c r="BT7" s="235"/>
      <c r="BU7" s="235">
        <v>3</v>
      </c>
      <c r="BV7" s="233">
        <f>IF(AND(BR7=1,BH7&gt;0),MIN(150,ROUNDDOWN(BS7*11+BT7*13+BU7*19,0)),0)</f>
        <v>134</v>
      </c>
      <c r="BW7" s="235"/>
      <c r="BX7" s="233" t="e">
        <f>IF(D7="改修",MIN(500,BH7+BL7+BQ7+BV7,INT(CQ7*10/2)),0)</f>
        <v>#REF!</v>
      </c>
      <c r="BY7" s="237"/>
      <c r="BZ7" s="238" t="s">
        <v>99</v>
      </c>
      <c r="CA7" s="239"/>
      <c r="CB7" s="238" t="s">
        <v>180</v>
      </c>
      <c r="CC7" s="239"/>
      <c r="CD7" s="240" t="s">
        <v>97</v>
      </c>
      <c r="CE7" s="237"/>
      <c r="CF7" s="238" t="s">
        <v>99</v>
      </c>
      <c r="CG7" s="239"/>
      <c r="CH7" s="238" t="s">
        <v>180</v>
      </c>
      <c r="CI7" s="239"/>
      <c r="CJ7" s="240" t="s">
        <v>97</v>
      </c>
      <c r="CK7" s="229">
        <v>43205</v>
      </c>
      <c r="CL7" s="241" t="e">
        <f>BD7+BX7</f>
        <v>#REF!</v>
      </c>
      <c r="CM7" s="230" t="s">
        <v>336</v>
      </c>
      <c r="CN7" s="230" t="s">
        <v>337</v>
      </c>
      <c r="CO7" s="226" t="s">
        <v>351</v>
      </c>
      <c r="CP7" s="230">
        <v>200</v>
      </c>
      <c r="CQ7" s="242">
        <v>300</v>
      </c>
      <c r="CR7" s="231" t="s">
        <v>352</v>
      </c>
      <c r="CS7" s="229"/>
      <c r="CT7" s="228"/>
      <c r="CU7" s="228"/>
      <c r="CV7" s="229"/>
      <c r="CW7" s="229"/>
      <c r="CX7" s="228"/>
      <c r="CY7" s="228"/>
      <c r="CZ7" s="228"/>
      <c r="DA7" s="228"/>
      <c r="DB7" s="228"/>
      <c r="DC7" s="228"/>
      <c r="DD7" s="228"/>
      <c r="DE7" s="228"/>
      <c r="DF7" s="228"/>
      <c r="DG7" s="228"/>
      <c r="DH7" s="228"/>
      <c r="DI7" s="228"/>
      <c r="DJ7" s="228"/>
      <c r="DK7" s="228"/>
      <c r="DL7" s="228"/>
      <c r="DM7" s="228"/>
      <c r="DN7" s="228"/>
      <c r="DO7"/>
      <c r="DP7" s="228"/>
      <c r="DQ7" s="235"/>
      <c r="DR7" s="235"/>
      <c r="DS7" s="235"/>
      <c r="DT7" s="233">
        <f t="shared" si="4"/>
        <v>0</v>
      </c>
      <c r="DU7" s="233">
        <f t="shared" si="5"/>
        <v>0</v>
      </c>
      <c r="DV7" s="232" t="str">
        <f t="shared" ref="DV7:DV11" si="25">IF(DW7&gt;=1,1,"")</f>
        <v/>
      </c>
      <c r="DW7" s="235"/>
      <c r="DX7" s="235"/>
      <c r="DY7" s="234">
        <f t="shared" ref="DY7:DY11" si="26">IF(DT7=0,0,IF(DW7&gt;=25,MIN(250,ROUNDDOWN(DW7*10,-1)),IF(DW7&gt;=20,MIN(200,ROUNDDOWN(DW7*10,-1)),IF(DW7&gt;=15,MIN(150,ROUNDDOWN(DW7*10,-1)),MIN(100,ROUNDDOWN(DW7*10,-1))))))</f>
        <v>0</v>
      </c>
      <c r="DZ7" s="233">
        <f t="shared" si="6"/>
        <v>0</v>
      </c>
      <c r="EA7" s="232" t="str">
        <f t="shared" ref="EA7:EA11" si="27">IF(EB7&gt;=1,1,"")</f>
        <v/>
      </c>
      <c r="EB7" s="235"/>
      <c r="EC7" s="235"/>
      <c r="ED7" s="234">
        <f t="shared" ref="ED7:ED11" si="28">IF(AND(DT7&gt;0,EB7&gt;=1),MIN(INT(EB7)*20,200),0)</f>
        <v>0</v>
      </c>
      <c r="EE7" s="233">
        <f t="shared" si="7"/>
        <v>0</v>
      </c>
      <c r="EF7" s="232" t="str">
        <f t="shared" ref="EF7:EF11" si="29">IF(EG7&gt;=1,1,"")</f>
        <v/>
      </c>
      <c r="EG7" s="235"/>
      <c r="EH7" s="235"/>
      <c r="EI7" s="232">
        <f t="shared" ref="EI7:EI11" si="30">IF(AND(DT7&gt;0,EG7&gt;=1),MIN(INT(EG7)*2,150),0)</f>
        <v>0</v>
      </c>
      <c r="EJ7" s="232" t="str">
        <f t="shared" ref="EJ7:EJ11" si="31">IF(EK7&gt;=1,1,"")</f>
        <v/>
      </c>
      <c r="EK7" s="235"/>
      <c r="EL7" s="232">
        <f t="shared" si="8"/>
        <v>0</v>
      </c>
      <c r="EM7" s="233">
        <f t="shared" si="9"/>
        <v>0</v>
      </c>
      <c r="EN7" s="233">
        <f t="shared" si="10"/>
        <v>0</v>
      </c>
      <c r="EO7" s="232" t="str">
        <f t="shared" ref="EO7:EO11" si="32">IF(OR(EP7=1,EQ7=1),1,"")</f>
        <v/>
      </c>
      <c r="EP7" s="235"/>
      <c r="EQ7" s="235"/>
      <c r="ER7" s="233" t="e">
        <f>IF(AND(DT7&gt;0,EO7=1,#REF!=""),100,0)</f>
        <v>#REF!</v>
      </c>
      <c r="ES7" s="233" t="e">
        <f t="shared" si="11"/>
        <v>#REF!</v>
      </c>
      <c r="ET7" s="232" t="str">
        <f t="shared" ref="ET7:ET11" si="33">IF(OR(EU7=1,EV7=1),1,"")</f>
        <v/>
      </c>
      <c r="EU7" s="235"/>
      <c r="EV7" s="235"/>
      <c r="EW7" s="233">
        <f t="shared" ref="EW7:EW11" si="34">IF(AND(DT7&gt;0,EO7=1,ET7=1),100,0)</f>
        <v>0</v>
      </c>
      <c r="EX7" s="233">
        <f t="shared" si="12"/>
        <v>0</v>
      </c>
      <c r="EY7" s="232" t="str">
        <f t="shared" ref="EY7:EY11" si="35">IF(FG7&gt;=4,1,"")</f>
        <v/>
      </c>
      <c r="EZ7" s="235"/>
      <c r="FA7" s="235"/>
      <c r="FB7" s="235"/>
      <c r="FC7" s="235"/>
      <c r="FD7" s="235"/>
      <c r="FE7" s="235"/>
      <c r="FF7" s="235"/>
      <c r="FG7" s="232">
        <f t="shared" ref="FG7:FG11" si="36">SUM(EZ7:FF7)</f>
        <v>0</v>
      </c>
      <c r="FH7" s="233">
        <f t="shared" ref="FH7:FH11" si="37">IF(FG7&gt;=4,200,0)</f>
        <v>0</v>
      </c>
      <c r="FI7" s="233">
        <f t="shared" si="13"/>
        <v>0</v>
      </c>
      <c r="FJ7" s="235"/>
      <c r="FK7" s="235"/>
      <c r="FL7" s="235"/>
      <c r="FM7" s="235"/>
      <c r="FN7" s="235"/>
      <c r="FO7" s="233">
        <f t="shared" si="14"/>
        <v>0</v>
      </c>
      <c r="FP7" s="233">
        <f t="shared" si="15"/>
        <v>0</v>
      </c>
      <c r="FQ7" s="235">
        <v>5</v>
      </c>
      <c r="FR7" s="243">
        <v>3</v>
      </c>
      <c r="FS7" s="243" t="s">
        <v>353</v>
      </c>
      <c r="FT7" s="235">
        <v>8</v>
      </c>
      <c r="FU7" s="235" t="s">
        <v>354</v>
      </c>
      <c r="FV7" s="233">
        <f t="shared" ref="FV7:FV11" si="38">MIN(ROUNDDOWN(FR7,1)*20+INT(FT7)*2,250)</f>
        <v>76</v>
      </c>
      <c r="FW7" s="233">
        <f t="shared" si="16"/>
        <v>76</v>
      </c>
      <c r="FX7" s="232">
        <f t="shared" ref="FX7:FX11" si="39">IF(OR(FY7=1,FZ7=1),1,"")</f>
        <v>1</v>
      </c>
      <c r="FY7" s="235">
        <v>1</v>
      </c>
      <c r="FZ7" s="235"/>
      <c r="GA7" s="233" t="e">
        <f>IF(AND(FV7&gt;0,FX7=1,#REF!=""),100,0)</f>
        <v>#REF!</v>
      </c>
      <c r="GB7" s="233" t="e">
        <f t="shared" si="17"/>
        <v>#REF!</v>
      </c>
      <c r="GC7" s="232" t="str">
        <f t="shared" ref="GC7:GC11" si="40">IF(OR(GD7=1,GE7=1,GF7=1),1,"")</f>
        <v/>
      </c>
      <c r="GD7" s="235"/>
      <c r="GE7" s="235"/>
      <c r="GF7" s="235"/>
      <c r="GG7" s="233">
        <f t="shared" ref="GG7:GG11" si="41">IF(AND(FV7&gt;0,GC7=1),100,IF(AND(FV7&gt;0,GF7=1),100,0))</f>
        <v>0</v>
      </c>
      <c r="GH7" s="233">
        <f t="shared" si="18"/>
        <v>0</v>
      </c>
      <c r="GI7" s="232">
        <f t="shared" ref="GI7:GI11" si="42">IF(OR(AND(GJ7&gt;=7,GK7&gt;=7,GJ7+GK7&gt;=14),AND(GJ7&gt;=7,GL7&gt;=3,GJ7+GL7&gt;=10),AND(GK7&gt;=7,GL7&gt;=3,GK7+GL7&gt;=10)),1,"")</f>
        <v>1</v>
      </c>
      <c r="GJ7" s="235">
        <v>7</v>
      </c>
      <c r="GK7" s="235"/>
      <c r="GL7" s="235">
        <v>3</v>
      </c>
      <c r="GM7" s="233">
        <f t="shared" ref="GM7:GM11" si="43">IF(AND(GI7=1,FV7&gt;0),MIN(150,ROUNDDOWN(GJ7*11+GK7*13+GL7*19,0)),0)</f>
        <v>134</v>
      </c>
      <c r="GN7" s="233">
        <f t="shared" si="19"/>
        <v>134</v>
      </c>
      <c r="GO7" s="235"/>
      <c r="GP7" s="235" t="s">
        <v>355</v>
      </c>
      <c r="GQ7" s="233" t="e">
        <f t="shared" si="20"/>
        <v>#REF!</v>
      </c>
      <c r="GR7" s="233" t="e">
        <f t="shared" si="21"/>
        <v>#REF!</v>
      </c>
      <c r="GS7" s="228" t="s">
        <v>344</v>
      </c>
      <c r="GT7" s="229">
        <v>43332</v>
      </c>
      <c r="GU7" s="229">
        <v>43343</v>
      </c>
      <c r="GV7" s="229">
        <v>43358</v>
      </c>
      <c r="GW7" s="241" t="e">
        <f t="shared" si="22"/>
        <v>#REF!</v>
      </c>
      <c r="GX7" s="241" t="e">
        <f t="shared" si="23"/>
        <v>#REF!</v>
      </c>
      <c r="GY7" s="241" t="e">
        <f t="shared" ref="GY7:GY11" si="44">GW7-GX7</f>
        <v>#REF!</v>
      </c>
      <c r="GZ7" s="93"/>
      <c r="HA7" s="93"/>
      <c r="HB7" s="93"/>
      <c r="HC7" s="93"/>
      <c r="HD7" s="93"/>
      <c r="HE7" s="93"/>
      <c r="HF7" s="93"/>
      <c r="HG7" s="93"/>
      <c r="HH7" s="93"/>
      <c r="HI7" s="93"/>
      <c r="HJ7" s="93"/>
      <c r="HK7" s="93"/>
      <c r="HL7" s="93"/>
      <c r="HM7" s="93"/>
      <c r="HN7" s="93"/>
      <c r="HO7" s="93"/>
      <c r="HP7" s="93"/>
      <c r="HQ7" s="93"/>
      <c r="HR7" s="93"/>
      <c r="HS7" s="93"/>
      <c r="HT7" s="93"/>
      <c r="HU7" s="93"/>
      <c r="HV7" s="93"/>
      <c r="HW7" s="93"/>
      <c r="HX7" s="93"/>
      <c r="HY7" s="93"/>
      <c r="HZ7" s="93"/>
      <c r="IA7" s="93"/>
      <c r="IB7" s="93"/>
      <c r="IC7" s="93"/>
      <c r="ID7" s="93"/>
      <c r="IE7" s="93"/>
      <c r="IF7" s="93"/>
      <c r="IG7" s="93"/>
      <c r="IH7" s="93"/>
      <c r="II7" s="93"/>
      <c r="IJ7" s="93"/>
      <c r="IK7" s="93"/>
      <c r="IL7" s="93"/>
      <c r="IM7" s="93"/>
      <c r="IN7" s="93"/>
      <c r="IO7" s="93"/>
      <c r="IP7" s="93"/>
      <c r="IQ7" s="93"/>
      <c r="IR7" s="93"/>
      <c r="IS7" s="93"/>
      <c r="IT7" s="93"/>
      <c r="IU7" s="93"/>
      <c r="IV7" s="93"/>
      <c r="IW7" s="93"/>
      <c r="IX7" s="93"/>
      <c r="IY7" s="93"/>
      <c r="IZ7" s="93"/>
      <c r="JA7" s="93"/>
      <c r="JB7" s="93"/>
      <c r="JC7" s="93"/>
      <c r="JD7" s="93"/>
      <c r="JE7" s="93"/>
      <c r="JF7" s="93"/>
      <c r="JG7" s="93"/>
      <c r="JH7" s="93"/>
      <c r="JI7" s="93"/>
      <c r="JJ7" s="93"/>
      <c r="JK7" s="93"/>
      <c r="JL7" s="93"/>
      <c r="JM7" s="93"/>
      <c r="JN7" s="93"/>
      <c r="JO7" s="93"/>
      <c r="JP7" s="93"/>
      <c r="JQ7" s="93"/>
      <c r="JR7" s="93"/>
      <c r="JS7" s="93"/>
      <c r="JT7" s="93"/>
      <c r="JU7" s="93"/>
      <c r="JV7" s="93"/>
      <c r="JW7" s="93"/>
      <c r="JX7" s="93"/>
      <c r="JY7" s="93"/>
      <c r="JZ7" s="93"/>
      <c r="KA7" s="93"/>
      <c r="KB7" s="93"/>
      <c r="KC7" s="93"/>
      <c r="KD7" s="93"/>
      <c r="KE7" s="93"/>
      <c r="KF7" s="93"/>
      <c r="KG7" s="93"/>
      <c r="KH7" s="93"/>
      <c r="KI7" s="93"/>
      <c r="KJ7" s="93"/>
      <c r="KK7" s="93"/>
      <c r="KL7" s="93"/>
      <c r="KM7" s="93"/>
      <c r="KN7" s="93"/>
      <c r="KO7" s="93"/>
      <c r="KP7" s="93"/>
      <c r="KQ7" s="93"/>
      <c r="KR7" s="93"/>
      <c r="KS7" s="93"/>
      <c r="KT7" s="93"/>
      <c r="KU7" s="93"/>
      <c r="KV7" s="93"/>
      <c r="KW7" s="93"/>
      <c r="KX7" s="93"/>
      <c r="KY7" s="93"/>
      <c r="KZ7" s="93"/>
      <c r="LA7" s="93"/>
      <c r="LB7" s="93"/>
      <c r="LC7" s="93"/>
      <c r="LD7" s="93"/>
      <c r="LE7" s="93"/>
      <c r="LF7" s="93"/>
      <c r="LG7" s="93"/>
      <c r="LH7" s="93"/>
      <c r="LI7" s="93"/>
      <c r="LJ7" s="93"/>
      <c r="LK7" s="93"/>
      <c r="LL7" s="93"/>
      <c r="LM7" s="93"/>
      <c r="LN7" s="93"/>
      <c r="LO7" s="93"/>
      <c r="LP7" s="93"/>
      <c r="LQ7" s="93"/>
      <c r="LR7" s="93"/>
      <c r="LS7" s="93"/>
      <c r="LT7" s="93"/>
      <c r="LU7" s="93"/>
      <c r="LV7" s="93"/>
      <c r="LW7" s="93"/>
      <c r="LX7" s="93"/>
      <c r="LY7" s="93"/>
      <c r="LZ7" s="93"/>
      <c r="MA7" s="93"/>
      <c r="MB7" s="93"/>
      <c r="MC7" s="93"/>
      <c r="MD7" s="93"/>
      <c r="ME7" s="93"/>
      <c r="MF7" s="93"/>
      <c r="MG7" s="93"/>
      <c r="MH7" s="93"/>
      <c r="MI7" s="93"/>
      <c r="MJ7" s="93"/>
      <c r="MK7" s="93"/>
      <c r="ML7" s="93"/>
      <c r="MM7" s="93"/>
      <c r="MN7" s="93"/>
      <c r="MO7" s="93"/>
      <c r="MP7" s="93"/>
      <c r="MQ7" s="93"/>
      <c r="MR7" s="93"/>
      <c r="MS7" s="93"/>
      <c r="MT7" s="93"/>
      <c r="MU7" s="93"/>
      <c r="MV7" s="93"/>
      <c r="MW7" s="93"/>
      <c r="MX7" s="93"/>
      <c r="MY7" s="93"/>
      <c r="MZ7" s="93"/>
      <c r="NA7" s="93"/>
      <c r="NB7" s="93"/>
      <c r="NC7" s="93"/>
      <c r="ND7" s="93"/>
      <c r="NE7" s="93"/>
      <c r="NF7" s="93"/>
      <c r="NG7" s="93"/>
      <c r="NH7" s="93"/>
      <c r="NI7" s="93"/>
      <c r="NJ7" s="93"/>
      <c r="NK7" s="93"/>
      <c r="NL7" s="93"/>
      <c r="NM7" s="93"/>
      <c r="NN7" s="93"/>
      <c r="NO7" s="93"/>
      <c r="NP7" s="93"/>
      <c r="NQ7" s="93"/>
      <c r="NR7" s="93"/>
      <c r="NS7" s="93"/>
      <c r="NT7" s="93"/>
      <c r="NU7" s="93"/>
      <c r="NV7" s="93"/>
      <c r="NW7" s="93"/>
      <c r="NX7" s="93"/>
      <c r="NY7" s="93"/>
      <c r="NZ7" s="93"/>
      <c r="OA7" s="93"/>
      <c r="OB7" s="93"/>
      <c r="OC7" s="93"/>
      <c r="OD7" s="93"/>
      <c r="OE7" s="93"/>
      <c r="OF7" s="93"/>
      <c r="OG7" s="93"/>
      <c r="OH7" s="93"/>
      <c r="OI7" s="93"/>
      <c r="OJ7" s="93"/>
      <c r="OK7" s="93"/>
      <c r="OL7" s="93"/>
      <c r="OM7" s="93"/>
      <c r="ON7" s="93"/>
      <c r="OO7" s="93"/>
      <c r="OP7" s="93"/>
      <c r="OQ7" s="93"/>
      <c r="OR7" s="93"/>
      <c r="OS7" s="93"/>
      <c r="OT7" s="93"/>
      <c r="OU7" s="93"/>
      <c r="OV7" s="93"/>
      <c r="OW7" s="93"/>
      <c r="OX7" s="93"/>
      <c r="OY7" s="93"/>
      <c r="OZ7" s="93"/>
      <c r="PA7" s="93"/>
      <c r="PB7" s="93"/>
      <c r="PC7" s="93"/>
      <c r="PD7" s="93"/>
      <c r="PE7" s="93"/>
      <c r="PF7" s="93"/>
      <c r="PG7" s="93"/>
      <c r="PH7" s="93"/>
      <c r="PI7" s="93"/>
      <c r="PJ7" s="93"/>
      <c r="PK7" s="93"/>
      <c r="PL7" s="93"/>
      <c r="PM7" s="93"/>
      <c r="PN7" s="93"/>
      <c r="PO7" s="93"/>
      <c r="PP7" s="93"/>
      <c r="PQ7" s="93"/>
      <c r="PR7" s="93"/>
      <c r="PS7" s="93"/>
      <c r="PT7" s="93"/>
      <c r="PU7" s="93"/>
      <c r="PV7" s="93"/>
      <c r="PW7" s="93"/>
      <c r="PX7" s="93"/>
      <c r="PY7" s="93"/>
      <c r="PZ7" s="93"/>
      <c r="QA7" s="93"/>
      <c r="QB7" s="93"/>
      <c r="QC7" s="93"/>
      <c r="QD7" s="93"/>
      <c r="QE7" s="93"/>
      <c r="QF7" s="93"/>
      <c r="QG7" s="93"/>
      <c r="QH7" s="93"/>
      <c r="QI7" s="93"/>
      <c r="QJ7" s="93"/>
      <c r="QK7" s="93"/>
      <c r="QL7" s="93"/>
      <c r="QM7" s="93"/>
      <c r="QN7" s="93"/>
      <c r="QO7" s="93"/>
      <c r="QP7" s="93"/>
      <c r="QQ7" s="93"/>
      <c r="QR7" s="93"/>
      <c r="QS7" s="93"/>
      <c r="QT7" s="93"/>
      <c r="QU7" s="93"/>
      <c r="QV7" s="93"/>
      <c r="QW7" s="93"/>
      <c r="QX7" s="93"/>
      <c r="QY7" s="93"/>
      <c r="QZ7" s="93"/>
      <c r="RA7" s="93"/>
      <c r="RB7" s="93"/>
      <c r="RC7" s="93"/>
      <c r="RD7" s="93"/>
      <c r="RE7" s="93"/>
      <c r="RF7" s="93"/>
      <c r="RG7" s="93"/>
      <c r="RH7" s="93"/>
      <c r="RI7" s="93"/>
      <c r="RJ7" s="93"/>
      <c r="RK7" s="93"/>
      <c r="RL7" s="93"/>
      <c r="RM7" s="93"/>
      <c r="RN7" s="93"/>
      <c r="RO7" s="93"/>
      <c r="RP7" s="93"/>
      <c r="RQ7" s="93"/>
      <c r="RR7" s="93"/>
      <c r="RS7" s="93"/>
      <c r="RT7" s="93"/>
      <c r="RU7" s="93"/>
      <c r="RV7" s="93"/>
      <c r="RW7" s="93"/>
      <c r="RX7" s="93"/>
      <c r="RY7" s="93"/>
      <c r="RZ7" s="93"/>
      <c r="SA7" s="93"/>
      <c r="SB7" s="93"/>
      <c r="SC7" s="93"/>
      <c r="SD7" s="93"/>
      <c r="SE7" s="93"/>
      <c r="SF7" s="93"/>
      <c r="SG7" s="93"/>
      <c r="SH7" s="93"/>
      <c r="SI7" s="93"/>
      <c r="SJ7" s="93"/>
      <c r="SK7" s="93"/>
      <c r="SL7" s="93"/>
      <c r="SM7" s="93"/>
      <c r="SN7" s="93"/>
      <c r="SO7" s="93"/>
      <c r="SP7" s="93"/>
      <c r="SQ7" s="93"/>
      <c r="SR7" s="93"/>
      <c r="SS7" s="93"/>
      <c r="ST7" s="93"/>
      <c r="SU7" s="93"/>
      <c r="SV7" s="93"/>
      <c r="SW7" s="93"/>
      <c r="SX7" s="93"/>
      <c r="SY7" s="93"/>
      <c r="SZ7" s="93"/>
      <c r="TA7" s="93"/>
      <c r="TB7" s="93"/>
      <c r="TC7" s="93"/>
      <c r="TD7" s="93"/>
      <c r="TE7" s="93"/>
      <c r="TF7" s="93"/>
      <c r="TG7" s="93"/>
      <c r="TH7" s="93"/>
      <c r="TI7" s="93"/>
      <c r="TJ7" s="93"/>
      <c r="TK7" s="93"/>
      <c r="TL7" s="93"/>
      <c r="TM7" s="93"/>
      <c r="TN7" s="93"/>
      <c r="TO7" s="93"/>
      <c r="TP7" s="93"/>
      <c r="TQ7" s="93"/>
      <c r="TR7" s="93"/>
      <c r="TS7" s="93"/>
      <c r="TT7" s="93"/>
      <c r="TU7" s="93"/>
      <c r="TV7" s="93"/>
      <c r="TW7" s="93"/>
      <c r="TX7" s="93"/>
      <c r="TY7" s="93"/>
      <c r="TZ7" s="93"/>
      <c r="UA7" s="93"/>
      <c r="UB7" s="93"/>
      <c r="UC7" s="93"/>
      <c r="UD7" s="93"/>
      <c r="UE7" s="93"/>
      <c r="UF7" s="93"/>
      <c r="UG7" s="93"/>
      <c r="UH7" s="93"/>
      <c r="UI7" s="93"/>
      <c r="UJ7" s="93"/>
      <c r="UK7" s="93"/>
      <c r="UL7" s="93"/>
      <c r="UM7" s="93"/>
      <c r="UN7" s="93"/>
      <c r="UO7" s="93"/>
      <c r="UP7" s="93"/>
      <c r="UQ7" s="93"/>
      <c r="UR7" s="93"/>
      <c r="US7" s="93"/>
      <c r="UT7" s="93"/>
      <c r="UU7" s="93"/>
      <c r="UV7" s="93"/>
      <c r="UW7" s="93"/>
      <c r="UX7" s="93"/>
      <c r="UY7" s="93"/>
      <c r="UZ7" s="93"/>
      <c r="VA7" s="93"/>
      <c r="VB7" s="93"/>
      <c r="VC7" s="93"/>
      <c r="VD7" s="93"/>
      <c r="VE7" s="93"/>
      <c r="VF7" s="93"/>
      <c r="VG7" s="93"/>
      <c r="VH7" s="93"/>
      <c r="VI7" s="93"/>
      <c r="VJ7" s="93"/>
      <c r="VK7" s="93"/>
      <c r="VL7" s="93"/>
      <c r="VM7" s="93"/>
      <c r="VN7" s="93"/>
      <c r="VO7" s="93"/>
      <c r="VP7" s="93"/>
      <c r="VQ7" s="93"/>
      <c r="VR7" s="93"/>
      <c r="VS7" s="93"/>
      <c r="VT7" s="93"/>
      <c r="VU7" s="93"/>
      <c r="VV7" s="93"/>
      <c r="VW7" s="93"/>
      <c r="VX7" s="93"/>
      <c r="VY7" s="93"/>
      <c r="VZ7" s="93"/>
      <c r="WA7" s="93"/>
      <c r="WB7" s="93"/>
      <c r="WC7" s="93"/>
      <c r="WD7" s="93"/>
      <c r="WE7" s="93"/>
      <c r="WF7" s="93"/>
      <c r="WG7" s="93"/>
      <c r="WH7" s="93"/>
      <c r="WI7" s="93"/>
      <c r="WJ7" s="93"/>
      <c r="WK7" s="93"/>
      <c r="WL7" s="93"/>
      <c r="WM7" s="93"/>
      <c r="WN7" s="93"/>
      <c r="WO7" s="93"/>
      <c r="WP7" s="93"/>
      <c r="WQ7" s="93"/>
      <c r="WR7" s="93"/>
      <c r="WS7" s="93"/>
      <c r="WT7" s="93"/>
      <c r="WU7" s="93"/>
      <c r="WV7" s="93"/>
      <c r="WW7" s="93"/>
      <c r="WX7" s="93"/>
      <c r="WY7" s="93"/>
      <c r="WZ7" s="93"/>
      <c r="XA7" s="93"/>
      <c r="XB7" s="93"/>
      <c r="XC7" s="93"/>
      <c r="XD7" s="93"/>
      <c r="XE7" s="93"/>
      <c r="XF7" s="93"/>
      <c r="XG7" s="93"/>
      <c r="XH7" s="93"/>
      <c r="XI7" s="93"/>
      <c r="XJ7" s="93"/>
      <c r="XK7" s="93"/>
      <c r="XL7" s="93"/>
      <c r="XM7" s="93"/>
      <c r="XN7" s="93"/>
      <c r="XO7" s="93"/>
      <c r="XP7" s="93"/>
      <c r="XQ7" s="93"/>
      <c r="XR7" s="93"/>
      <c r="XS7" s="93"/>
      <c r="XT7" s="93"/>
      <c r="XU7" s="93"/>
      <c r="XV7" s="93"/>
      <c r="XW7" s="93"/>
      <c r="XX7" s="93"/>
      <c r="XY7" s="93"/>
      <c r="XZ7" s="93"/>
      <c r="YA7" s="93"/>
      <c r="YB7" s="93"/>
      <c r="YC7" s="93"/>
      <c r="YD7" s="93"/>
      <c r="YE7" s="93"/>
      <c r="YF7" s="93"/>
      <c r="YG7" s="93"/>
      <c r="YH7" s="93"/>
      <c r="YI7" s="93"/>
      <c r="YJ7" s="93"/>
      <c r="YK7" s="93"/>
      <c r="YL7" s="93"/>
      <c r="YM7" s="93"/>
      <c r="YN7" s="93"/>
      <c r="YO7" s="93"/>
      <c r="YP7" s="93"/>
      <c r="YQ7" s="93"/>
      <c r="YR7" s="93"/>
      <c r="YS7" s="93"/>
      <c r="YT7" s="93"/>
      <c r="YU7" s="93"/>
      <c r="YV7" s="93"/>
      <c r="YW7" s="93"/>
      <c r="YX7" s="93"/>
      <c r="YY7" s="93"/>
      <c r="YZ7" s="93"/>
      <c r="ZA7" s="93"/>
      <c r="ZB7" s="93"/>
      <c r="ZC7" s="93"/>
      <c r="ZD7" s="93"/>
      <c r="ZE7" s="93"/>
      <c r="ZF7" s="93"/>
      <c r="ZG7" s="93"/>
      <c r="ZH7" s="93"/>
      <c r="ZI7" s="93"/>
      <c r="ZJ7" s="93"/>
      <c r="ZK7" s="93"/>
      <c r="ZL7" s="93"/>
      <c r="ZM7" s="93"/>
      <c r="ZN7" s="93"/>
      <c r="ZO7" s="93"/>
      <c r="ZP7" s="93"/>
      <c r="ZQ7" s="93"/>
      <c r="ZR7" s="93"/>
      <c r="ZS7" s="93"/>
      <c r="ZT7" s="93"/>
      <c r="ZU7" s="93"/>
      <c r="ZV7" s="93"/>
      <c r="ZW7" s="93"/>
      <c r="ZX7" s="93"/>
      <c r="ZY7" s="93"/>
      <c r="ZZ7" s="93"/>
      <c r="AAA7" s="93"/>
      <c r="AAB7" s="93"/>
      <c r="AAC7" s="93"/>
      <c r="AAD7" s="93"/>
      <c r="AAE7" s="93"/>
      <c r="AAF7" s="93"/>
      <c r="AAG7" s="93"/>
      <c r="AAH7" s="93"/>
      <c r="AAI7" s="93"/>
      <c r="AAJ7" s="93"/>
      <c r="AAK7" s="93"/>
      <c r="AAL7" s="93"/>
      <c r="AAM7" s="93"/>
      <c r="AAN7" s="93"/>
      <c r="AAO7" s="93"/>
      <c r="AAP7" s="93"/>
      <c r="AAQ7" s="93"/>
      <c r="AAR7" s="93"/>
      <c r="AAS7" s="93"/>
      <c r="AAT7" s="93"/>
      <c r="AAU7" s="93"/>
      <c r="AAV7" s="93"/>
      <c r="AAW7" s="93"/>
      <c r="AAX7" s="93"/>
      <c r="AAY7" s="93"/>
      <c r="AAZ7" s="93"/>
      <c r="ABA7" s="93"/>
      <c r="ABB7" s="93"/>
      <c r="ABC7" s="93"/>
      <c r="ABD7" s="93"/>
      <c r="ABE7" s="93"/>
      <c r="ABF7" s="93"/>
      <c r="ABG7" s="93"/>
      <c r="ABH7" s="93"/>
      <c r="ABI7" s="93"/>
      <c r="ABJ7" s="93"/>
      <c r="ABK7" s="93"/>
      <c r="ABL7" s="93"/>
      <c r="ABM7" s="93"/>
      <c r="ABN7" s="93"/>
      <c r="ABO7" s="93"/>
      <c r="ABP7" s="93"/>
      <c r="ABQ7" s="93"/>
      <c r="ABR7" s="93"/>
      <c r="ABS7" s="93"/>
      <c r="ABT7" s="93"/>
      <c r="ABU7" s="93"/>
      <c r="ABV7" s="93"/>
      <c r="ABW7" s="93"/>
      <c r="ABX7" s="93"/>
      <c r="ABY7" s="93"/>
      <c r="ABZ7" s="93"/>
      <c r="ACA7" s="93"/>
      <c r="ACB7" s="93"/>
      <c r="ACC7" s="93"/>
      <c r="ACD7" s="93"/>
      <c r="ACE7" s="93"/>
      <c r="ACF7" s="93"/>
      <c r="ACG7" s="93"/>
      <c r="ACH7" s="93"/>
      <c r="ACI7" s="93"/>
      <c r="ACJ7" s="93"/>
      <c r="ACK7" s="93"/>
      <c r="ACL7" s="93"/>
      <c r="ACM7" s="93"/>
      <c r="ACN7" s="93"/>
      <c r="ACO7" s="93"/>
      <c r="ACP7" s="93"/>
      <c r="ACQ7" s="93"/>
      <c r="ACR7" s="93"/>
      <c r="ACS7" s="93"/>
      <c r="ACT7" s="93"/>
      <c r="ACU7" s="93"/>
      <c r="ACV7" s="93"/>
      <c r="ACW7" s="93"/>
      <c r="ACX7" s="93"/>
      <c r="ACY7" s="93"/>
      <c r="ACZ7" s="93"/>
      <c r="ADA7" s="93"/>
      <c r="ADB7" s="93"/>
      <c r="ADC7" s="93"/>
      <c r="ADD7" s="93"/>
      <c r="ADE7" s="93"/>
      <c r="ADF7" s="93"/>
      <c r="ADG7" s="93"/>
      <c r="ADH7" s="93"/>
      <c r="ADI7" s="93"/>
      <c r="ADJ7" s="93"/>
      <c r="ADK7" s="93"/>
      <c r="ADL7" s="93"/>
      <c r="ADM7" s="93"/>
      <c r="ADN7" s="93"/>
      <c r="ADO7" s="93"/>
      <c r="ADP7" s="93"/>
      <c r="ADQ7" s="93"/>
      <c r="ADR7" s="93"/>
      <c r="ADS7" s="93"/>
      <c r="ADT7" s="93"/>
      <c r="ADU7" s="93"/>
      <c r="ADV7" s="93"/>
      <c r="ADW7" s="93"/>
      <c r="ADX7" s="93"/>
      <c r="ADY7" s="93"/>
      <c r="ADZ7" s="93"/>
      <c r="AEA7" s="93"/>
      <c r="AEB7" s="93"/>
      <c r="AEC7" s="93"/>
      <c r="AED7" s="93"/>
      <c r="AEE7" s="93"/>
      <c r="AEF7" s="93"/>
      <c r="AEG7" s="93"/>
      <c r="AEH7" s="93"/>
      <c r="AEI7" s="93"/>
      <c r="AEJ7" s="93"/>
      <c r="AEK7" s="93"/>
      <c r="AEL7" s="93"/>
      <c r="AEM7" s="93"/>
      <c r="AEN7" s="93"/>
      <c r="AEO7" s="93"/>
      <c r="AEP7" s="93"/>
      <c r="AEQ7" s="93"/>
      <c r="AER7" s="93"/>
      <c r="AES7" s="93"/>
      <c r="AET7" s="93"/>
      <c r="AEU7" s="93"/>
      <c r="AEV7" s="93"/>
      <c r="AEW7" s="93"/>
      <c r="AEX7" s="93"/>
      <c r="AEY7" s="93"/>
      <c r="AEZ7" s="93"/>
      <c r="AFA7" s="93"/>
      <c r="AFB7" s="93"/>
      <c r="AFC7" s="93"/>
      <c r="AFD7" s="93"/>
      <c r="AFE7" s="93"/>
      <c r="AFF7" s="93"/>
      <c r="AFG7" s="93"/>
      <c r="AFH7" s="93"/>
      <c r="AFI7" s="93"/>
      <c r="AFJ7" s="93"/>
      <c r="AFK7" s="93"/>
      <c r="AFL7" s="93"/>
      <c r="AFM7" s="93"/>
      <c r="AFN7" s="93"/>
      <c r="AFO7" s="93"/>
      <c r="AFP7" s="93"/>
      <c r="AFQ7" s="93"/>
      <c r="AFR7" s="93"/>
      <c r="AFS7" s="93"/>
      <c r="AFT7" s="93"/>
      <c r="AFU7" s="93"/>
      <c r="AFV7" s="93"/>
      <c r="AFW7" s="93"/>
      <c r="AFX7" s="93"/>
      <c r="AFY7" s="93"/>
      <c r="AFZ7" s="93"/>
      <c r="AGA7" s="93"/>
      <c r="AGB7" s="93"/>
      <c r="AGC7" s="93"/>
      <c r="AGD7" s="93"/>
      <c r="AGE7" s="93"/>
      <c r="AGF7" s="93"/>
      <c r="AGG7" s="93"/>
      <c r="AGH7" s="93"/>
      <c r="AGI7" s="93"/>
      <c r="AGJ7" s="93"/>
      <c r="AGK7" s="93"/>
      <c r="AGL7" s="93"/>
      <c r="AGM7" s="93"/>
      <c r="AGN7" s="93"/>
      <c r="AGO7" s="93"/>
      <c r="AGP7" s="93"/>
      <c r="AGQ7" s="93"/>
      <c r="AGR7" s="93"/>
      <c r="AGS7" s="93"/>
      <c r="AGT7" s="93"/>
      <c r="AGU7" s="93"/>
      <c r="AGV7" s="93"/>
      <c r="AGW7" s="93"/>
      <c r="AGX7" s="93"/>
      <c r="AGY7" s="93"/>
      <c r="AGZ7" s="93"/>
      <c r="AHA7" s="93"/>
    </row>
    <row r="8" spans="1:885" hidden="1" x14ac:dyDescent="0.45">
      <c r="B8" s="224" t="str">
        <f t="shared" si="0"/>
        <v/>
      </c>
      <c r="C8" s="225" t="s">
        <v>356</v>
      </c>
      <c r="D8" s="226" t="s">
        <v>357</v>
      </c>
      <c r="E8" s="227" t="str">
        <f t="shared" si="24"/>
        <v>登録</v>
      </c>
      <c r="F8" s="228"/>
      <c r="G8" s="228"/>
      <c r="H8" s="229">
        <v>43191</v>
      </c>
      <c r="I8" s="230" t="s">
        <v>336</v>
      </c>
      <c r="J8" s="231" t="s">
        <v>358</v>
      </c>
      <c r="K8" s="230"/>
      <c r="L8" s="231" t="s">
        <v>359</v>
      </c>
      <c r="M8" s="231" t="s">
        <v>154</v>
      </c>
      <c r="N8" s="230" t="s">
        <v>360</v>
      </c>
      <c r="O8" s="232">
        <v>25</v>
      </c>
      <c r="P8" s="232">
        <v>20</v>
      </c>
      <c r="Q8" s="233">
        <f t="shared" ref="Q8:Q10" si="45">IF(P8&gt;=10,150,0)</f>
        <v>150</v>
      </c>
      <c r="R8" s="232">
        <f t="shared" ref="R8:R10" si="46">IF(S8&gt;=1,1,"")</f>
        <v>1</v>
      </c>
      <c r="S8" s="232">
        <v>15</v>
      </c>
      <c r="T8" s="234">
        <f t="shared" ref="T8:T10" si="47">IF(Q8=0,0,IF(S8&gt;=25,MIN(250,ROUNDDOWN(S8*10,-1)),IF(S8&gt;=20,MIN(200,ROUNDDOWN(S8*10,-1)),IF(S8&gt;=15,MIN(150,ROUNDDOWN(S8*10,-1)),MIN(100,ROUNDDOWN(S8*10,-1))))))</f>
        <v>150</v>
      </c>
      <c r="U8" s="232">
        <f t="shared" ref="U8:U10" si="48">IF(V8&gt;=1,1,"")</f>
        <v>1</v>
      </c>
      <c r="V8" s="232">
        <v>3</v>
      </c>
      <c r="W8" s="232"/>
      <c r="X8" s="232"/>
      <c r="Y8" s="232"/>
      <c r="Z8" s="232"/>
      <c r="AA8" s="234">
        <f t="shared" ref="AA8:AA10" si="49">IF(AND(Q8&gt;0,V8&gt;=1),MIN(INT(V8)*20,200),0)</f>
        <v>60</v>
      </c>
      <c r="AB8" s="232" t="str">
        <f t="shared" ref="AB8:AB10" si="50">IF(AC8&gt;=1,1,"")</f>
        <v/>
      </c>
      <c r="AC8" s="232"/>
      <c r="AD8" s="232">
        <f t="shared" ref="AD8:AD10" si="51">IF(AC8&gt;=1,50,0)</f>
        <v>0</v>
      </c>
      <c r="AE8" s="233">
        <f t="shared" si="1"/>
        <v>100</v>
      </c>
      <c r="AF8" s="232">
        <f t="shared" ref="AF8:AF10" si="52">IF(AG8&gt;=1,1,"")</f>
        <v>1</v>
      </c>
      <c r="AG8" s="232">
        <v>50</v>
      </c>
      <c r="AH8" s="232">
        <f t="shared" si="2"/>
        <v>100</v>
      </c>
      <c r="AI8" s="232">
        <f t="shared" ref="AI8:AI10" si="53">IF(OR(AJ8=1,AK8=1),1,"")</f>
        <v>1</v>
      </c>
      <c r="AJ8" s="232">
        <v>1</v>
      </c>
      <c r="AK8" s="232"/>
      <c r="AL8" s="233">
        <f>IF(AND(Q8&gt;0,AI8=1,),100,0)</f>
        <v>0</v>
      </c>
      <c r="AM8" s="232">
        <f t="shared" ref="AM8:AM10" si="54">IF(OR(AN8=1,AO8=1),1,"")</f>
        <v>1</v>
      </c>
      <c r="AN8" s="232"/>
      <c r="AO8" s="232">
        <v>1</v>
      </c>
      <c r="AP8" s="233">
        <f t="shared" si="3"/>
        <v>100</v>
      </c>
      <c r="AQ8" s="232" t="str">
        <f t="shared" ref="AQ8:AQ10" si="55">IF(AY8&gt;=4,1,"")</f>
        <v/>
      </c>
      <c r="AR8" s="232"/>
      <c r="AS8" s="232"/>
      <c r="AT8" s="232"/>
      <c r="AU8" s="232"/>
      <c r="AV8" s="232"/>
      <c r="AW8" s="232"/>
      <c r="AX8" s="232"/>
      <c r="AY8" s="232">
        <f t="shared" ref="AY8:AY10" si="56">SUM(AR8:AX8)</f>
        <v>0</v>
      </c>
      <c r="AZ8" s="233">
        <f t="shared" ref="AZ8:AZ10" si="57">IF(AY8&gt;=4,200,0)</f>
        <v>0</v>
      </c>
      <c r="BA8" s="235"/>
      <c r="BB8" s="235"/>
      <c r="BC8" s="235"/>
      <c r="BD8" s="233">
        <f>IF(OR(D8="新築",D8="登録"),MIN(1000,Q8+T8+AA8+AE8+AL8+AP8+AZ8),0)</f>
        <v>560</v>
      </c>
      <c r="BE8" s="235"/>
      <c r="BF8" s="236"/>
      <c r="BG8" s="235"/>
      <c r="BH8" s="233">
        <f t="shared" ref="BH8:BH10" si="58">MIN(ROUNDDOWN(BF8,1)*20+INT(BG8)*2,250)</f>
        <v>0</v>
      </c>
      <c r="BI8" s="232" t="str">
        <f t="shared" ref="BI8:BI10" si="59">IF(OR(BJ8=1,BK8=1),1,"")</f>
        <v/>
      </c>
      <c r="BJ8" s="235"/>
      <c r="BK8" s="235"/>
      <c r="BL8" s="233" t="e">
        <f>IF(AND(BH8&gt;0,BI8=1,#REF!=""),100,0)</f>
        <v>#REF!</v>
      </c>
      <c r="BM8" s="232" t="str">
        <f t="shared" ref="BM8:BM10" si="60">IF(OR(BN8=1,BO8=1,BP8=1),1,"")</f>
        <v/>
      </c>
      <c r="BN8" s="235"/>
      <c r="BO8" s="235"/>
      <c r="BP8" s="235"/>
      <c r="BQ8" s="233">
        <f t="shared" ref="BQ8:BQ10" si="61">IF(AND(BH8&gt;0,BM8=1),100,IF(AND(BH8&gt;0,BP8=1),100,0))</f>
        <v>0</v>
      </c>
      <c r="BR8" s="232" t="str">
        <f t="shared" ref="BR8:BR10" si="62">IF(OR(AND(BS8&gt;=7,BT8&gt;=7,BS8+BT8&gt;=14),AND(BS8&gt;=7,BU8&gt;=3,BS8+BU8&gt;=10),AND(BT8&gt;=7,BU8&gt;=3,BT8+BU8&gt;=10)),1,"")</f>
        <v/>
      </c>
      <c r="BS8" s="235"/>
      <c r="BT8" s="235"/>
      <c r="BU8" s="235"/>
      <c r="BV8" s="233">
        <f t="shared" ref="BV8:BV10" si="63">IF(AND(BR8=1,BH8&gt;0),MIN(150,ROUNDDOWN(BS8*11+BT8*13+BU8*19,0)),0)</f>
        <v>0</v>
      </c>
      <c r="BW8" s="235"/>
      <c r="BX8" s="233">
        <f>IF(D8="改修",MIN(500,BH8+BL8+BQ8+BV8,INT(CQ8*10/2)),0)</f>
        <v>0</v>
      </c>
      <c r="BY8" s="237"/>
      <c r="BZ8" s="238" t="s">
        <v>99</v>
      </c>
      <c r="CA8" s="239"/>
      <c r="CB8" s="238" t="s">
        <v>180</v>
      </c>
      <c r="CC8" s="239"/>
      <c r="CD8" s="240" t="s">
        <v>97</v>
      </c>
      <c r="CE8" s="237"/>
      <c r="CF8" s="238" t="s">
        <v>99</v>
      </c>
      <c r="CG8" s="239"/>
      <c r="CH8" s="238" t="s">
        <v>180</v>
      </c>
      <c r="CI8" s="239"/>
      <c r="CJ8" s="240" t="s">
        <v>97</v>
      </c>
      <c r="CK8" s="229">
        <v>43198</v>
      </c>
      <c r="CL8" s="241">
        <f t="shared" ref="CL8:CL10" si="64">BD8+BX8</f>
        <v>560</v>
      </c>
      <c r="CM8" s="230" t="s">
        <v>336</v>
      </c>
      <c r="CN8" s="230" t="s">
        <v>337</v>
      </c>
      <c r="CO8" s="226" t="s">
        <v>361</v>
      </c>
      <c r="CP8" s="230">
        <v>100</v>
      </c>
      <c r="CQ8" s="242">
        <v>2200</v>
      </c>
      <c r="CR8" s="231" t="s">
        <v>339</v>
      </c>
      <c r="CS8" s="229"/>
      <c r="CT8" s="228"/>
      <c r="CU8" s="228"/>
      <c r="CV8" s="229"/>
      <c r="CW8" s="229"/>
      <c r="CX8" s="228"/>
      <c r="CY8" s="228"/>
      <c r="CZ8" s="228"/>
      <c r="DA8" s="228"/>
      <c r="DB8" s="228"/>
      <c r="DC8" s="228"/>
      <c r="DD8" s="228"/>
      <c r="DE8" s="228"/>
      <c r="DF8" s="228"/>
      <c r="DG8" s="228"/>
      <c r="DH8" s="228"/>
      <c r="DI8" s="228"/>
      <c r="DJ8" s="228"/>
      <c r="DK8" s="228"/>
      <c r="DL8" s="228"/>
      <c r="DM8" s="228"/>
      <c r="DN8" s="228"/>
      <c r="DO8"/>
      <c r="DP8" s="228"/>
      <c r="DQ8" s="235"/>
      <c r="DR8" s="235"/>
      <c r="DS8" s="235"/>
      <c r="DT8" s="233">
        <f t="shared" si="4"/>
        <v>0</v>
      </c>
      <c r="DU8" s="233">
        <f t="shared" si="5"/>
        <v>0</v>
      </c>
      <c r="DV8" s="232" t="str">
        <f t="shared" si="25"/>
        <v/>
      </c>
      <c r="DW8" s="235"/>
      <c r="DX8" s="235"/>
      <c r="DY8" s="234">
        <f t="shared" si="26"/>
        <v>0</v>
      </c>
      <c r="DZ8" s="233">
        <f t="shared" si="6"/>
        <v>0</v>
      </c>
      <c r="EA8" s="232" t="str">
        <f t="shared" si="27"/>
        <v/>
      </c>
      <c r="EB8" s="235"/>
      <c r="EC8" s="235"/>
      <c r="ED8" s="234">
        <f t="shared" si="28"/>
        <v>0</v>
      </c>
      <c r="EE8" s="233">
        <f t="shared" si="7"/>
        <v>0</v>
      </c>
      <c r="EF8" s="232" t="str">
        <f t="shared" si="29"/>
        <v/>
      </c>
      <c r="EG8" s="235"/>
      <c r="EH8" s="235"/>
      <c r="EI8" s="232">
        <f t="shared" si="30"/>
        <v>0</v>
      </c>
      <c r="EJ8" s="232" t="str">
        <f t="shared" si="31"/>
        <v/>
      </c>
      <c r="EK8" s="235"/>
      <c r="EL8" s="232">
        <f t="shared" si="8"/>
        <v>0</v>
      </c>
      <c r="EM8" s="233">
        <f t="shared" si="9"/>
        <v>0</v>
      </c>
      <c r="EN8" s="233">
        <f t="shared" si="10"/>
        <v>0</v>
      </c>
      <c r="EO8" s="232" t="str">
        <f t="shared" si="32"/>
        <v/>
      </c>
      <c r="EP8" s="235"/>
      <c r="EQ8" s="235"/>
      <c r="ER8" s="233" t="e">
        <f>IF(AND(DT8&gt;0,EO8=1,#REF!=""),100,0)</f>
        <v>#REF!</v>
      </c>
      <c r="ES8" s="233" t="e">
        <f t="shared" si="11"/>
        <v>#REF!</v>
      </c>
      <c r="ET8" s="232" t="str">
        <f t="shared" si="33"/>
        <v/>
      </c>
      <c r="EU8" s="235"/>
      <c r="EV8" s="235"/>
      <c r="EW8" s="233">
        <f t="shared" si="34"/>
        <v>0</v>
      </c>
      <c r="EX8" s="233">
        <f t="shared" si="12"/>
        <v>0</v>
      </c>
      <c r="EY8" s="232" t="str">
        <f t="shared" si="35"/>
        <v/>
      </c>
      <c r="EZ8" s="235"/>
      <c r="FA8" s="235"/>
      <c r="FB8" s="235"/>
      <c r="FC8" s="235"/>
      <c r="FD8" s="235"/>
      <c r="FE8" s="235"/>
      <c r="FF8" s="235"/>
      <c r="FG8" s="232">
        <f t="shared" si="36"/>
        <v>0</v>
      </c>
      <c r="FH8" s="233">
        <f t="shared" si="37"/>
        <v>0</v>
      </c>
      <c r="FI8" s="233">
        <f t="shared" si="13"/>
        <v>0</v>
      </c>
      <c r="FJ8" s="235"/>
      <c r="FK8" s="235"/>
      <c r="FL8" s="235"/>
      <c r="FM8" s="235"/>
      <c r="FN8" s="235"/>
      <c r="FO8" s="233">
        <f t="shared" si="14"/>
        <v>0</v>
      </c>
      <c r="FP8" s="233">
        <f t="shared" si="15"/>
        <v>560</v>
      </c>
      <c r="FQ8" s="235"/>
      <c r="FR8" s="243"/>
      <c r="FS8" s="243"/>
      <c r="FT8" s="235"/>
      <c r="FU8" s="235"/>
      <c r="FV8" s="233">
        <f t="shared" si="38"/>
        <v>0</v>
      </c>
      <c r="FW8" s="233">
        <f t="shared" si="16"/>
        <v>0</v>
      </c>
      <c r="FX8" s="232" t="str">
        <f t="shared" si="39"/>
        <v/>
      </c>
      <c r="FY8" s="235"/>
      <c r="FZ8" s="235"/>
      <c r="GA8" s="233" t="e">
        <f>IF(AND(FV8&gt;0,FX8=1,#REF!=""),100,0)</f>
        <v>#REF!</v>
      </c>
      <c r="GB8" s="233" t="e">
        <f t="shared" si="17"/>
        <v>#REF!</v>
      </c>
      <c r="GC8" s="232" t="str">
        <f t="shared" si="40"/>
        <v/>
      </c>
      <c r="GD8" s="235"/>
      <c r="GE8" s="235"/>
      <c r="GF8" s="235"/>
      <c r="GG8" s="233">
        <f t="shared" si="41"/>
        <v>0</v>
      </c>
      <c r="GH8" s="233">
        <f t="shared" si="18"/>
        <v>0</v>
      </c>
      <c r="GI8" s="232" t="str">
        <f t="shared" si="42"/>
        <v/>
      </c>
      <c r="GJ8" s="235"/>
      <c r="GK8" s="235"/>
      <c r="GL8" s="235"/>
      <c r="GM8" s="233">
        <f t="shared" si="43"/>
        <v>0</v>
      </c>
      <c r="GN8" s="233">
        <f t="shared" si="19"/>
        <v>0</v>
      </c>
      <c r="GO8" s="235"/>
      <c r="GP8" s="235"/>
      <c r="GQ8" s="233">
        <f t="shared" si="20"/>
        <v>0</v>
      </c>
      <c r="GR8" s="233">
        <f t="shared" si="21"/>
        <v>0</v>
      </c>
      <c r="GS8" s="228"/>
      <c r="GT8" s="229"/>
      <c r="GU8" s="229"/>
      <c r="GV8" s="229"/>
      <c r="GW8" s="241">
        <f t="shared" si="22"/>
        <v>0</v>
      </c>
      <c r="GX8" s="241">
        <f t="shared" si="23"/>
        <v>0</v>
      </c>
      <c r="GY8" s="241">
        <f t="shared" si="44"/>
        <v>0</v>
      </c>
    </row>
    <row r="9" spans="1:885" s="244" customFormat="1" hidden="1" x14ac:dyDescent="0.45">
      <c r="B9" s="224" t="str">
        <f t="shared" si="0"/>
        <v>支払済</v>
      </c>
      <c r="C9" s="225" t="s">
        <v>356</v>
      </c>
      <c r="D9" s="226" t="s">
        <v>328</v>
      </c>
      <c r="E9" s="227" t="str">
        <f t="shared" si="24"/>
        <v>建売購入</v>
      </c>
      <c r="F9" s="228"/>
      <c r="G9" s="228"/>
      <c r="H9" s="229">
        <v>43403</v>
      </c>
      <c r="I9" s="230" t="s">
        <v>362</v>
      </c>
      <c r="J9" s="231" t="s">
        <v>363</v>
      </c>
      <c r="K9" s="230"/>
      <c r="L9" s="231" t="s">
        <v>364</v>
      </c>
      <c r="M9" s="231" t="s">
        <v>365</v>
      </c>
      <c r="N9" s="230" t="s">
        <v>360</v>
      </c>
      <c r="O9" s="232">
        <v>25</v>
      </c>
      <c r="P9" s="232">
        <v>18</v>
      </c>
      <c r="Q9" s="233">
        <f t="shared" si="45"/>
        <v>150</v>
      </c>
      <c r="R9" s="232">
        <f t="shared" si="46"/>
        <v>1</v>
      </c>
      <c r="S9" s="232">
        <v>13</v>
      </c>
      <c r="T9" s="234">
        <f t="shared" si="47"/>
        <v>100</v>
      </c>
      <c r="U9" s="232">
        <f t="shared" si="48"/>
        <v>1</v>
      </c>
      <c r="V9" s="232">
        <v>2</v>
      </c>
      <c r="W9" s="232"/>
      <c r="X9" s="232"/>
      <c r="Y9" s="232"/>
      <c r="Z9" s="232"/>
      <c r="AA9" s="234">
        <f t="shared" si="49"/>
        <v>40</v>
      </c>
      <c r="AB9" s="232" t="str">
        <f t="shared" si="50"/>
        <v/>
      </c>
      <c r="AC9" s="232"/>
      <c r="AD9" s="232">
        <f t="shared" si="51"/>
        <v>0</v>
      </c>
      <c r="AE9" s="233">
        <f t="shared" si="1"/>
        <v>90</v>
      </c>
      <c r="AF9" s="232">
        <f t="shared" si="52"/>
        <v>1</v>
      </c>
      <c r="AG9" s="232">
        <v>45</v>
      </c>
      <c r="AH9" s="232">
        <f t="shared" si="2"/>
        <v>90</v>
      </c>
      <c r="AI9" s="232">
        <f t="shared" si="53"/>
        <v>1</v>
      </c>
      <c r="AJ9" s="232"/>
      <c r="AK9" s="232">
        <v>1</v>
      </c>
      <c r="AL9" s="233">
        <f>IF(AND(Q9&gt;0,AI9=1,),100,0)</f>
        <v>0</v>
      </c>
      <c r="AM9" s="232" t="str">
        <f t="shared" si="54"/>
        <v/>
      </c>
      <c r="AN9" s="232"/>
      <c r="AO9" s="232"/>
      <c r="AP9" s="233">
        <f t="shared" si="3"/>
        <v>0</v>
      </c>
      <c r="AQ9" s="232" t="str">
        <f t="shared" si="55"/>
        <v/>
      </c>
      <c r="AR9" s="232"/>
      <c r="AS9" s="232"/>
      <c r="AT9" s="232"/>
      <c r="AU9" s="232"/>
      <c r="AV9" s="232"/>
      <c r="AW9" s="232"/>
      <c r="AX9" s="232"/>
      <c r="AY9" s="232">
        <f t="shared" si="56"/>
        <v>0</v>
      </c>
      <c r="AZ9" s="233">
        <f t="shared" si="57"/>
        <v>0</v>
      </c>
      <c r="BA9" s="235"/>
      <c r="BB9" s="235"/>
      <c r="BC9" s="235"/>
      <c r="BD9" s="233">
        <f>IF(OR(D9="新築",D9="登録"),MIN(1000,Q9+T9+AA9+AE9+AL9+AP9+AZ9),0)</f>
        <v>380</v>
      </c>
      <c r="BE9" s="235"/>
      <c r="BF9" s="236"/>
      <c r="BG9" s="235"/>
      <c r="BH9" s="233">
        <f t="shared" si="58"/>
        <v>0</v>
      </c>
      <c r="BI9" s="232" t="str">
        <f t="shared" si="59"/>
        <v/>
      </c>
      <c r="BJ9" s="235"/>
      <c r="BK9" s="235"/>
      <c r="BL9" s="233" t="e">
        <f>IF(AND(BH9&gt;0,BI9=1,#REF!=""),100,0)</f>
        <v>#REF!</v>
      </c>
      <c r="BM9" s="232" t="str">
        <f t="shared" si="60"/>
        <v/>
      </c>
      <c r="BN9" s="235"/>
      <c r="BO9" s="235"/>
      <c r="BP9" s="235"/>
      <c r="BQ9" s="233">
        <f t="shared" si="61"/>
        <v>0</v>
      </c>
      <c r="BR9" s="232" t="str">
        <f t="shared" si="62"/>
        <v/>
      </c>
      <c r="BS9" s="235"/>
      <c r="BT9" s="235"/>
      <c r="BU9" s="235"/>
      <c r="BV9" s="233">
        <f t="shared" si="63"/>
        <v>0</v>
      </c>
      <c r="BW9" s="235"/>
      <c r="BX9" s="233">
        <f>IF(D9="改修",MIN(500,BH9+BL9+BQ9+BV9,INT(CQ9*10/2)),0)</f>
        <v>0</v>
      </c>
      <c r="BY9" s="237"/>
      <c r="BZ9" s="238" t="s">
        <v>99</v>
      </c>
      <c r="CA9" s="239"/>
      <c r="CB9" s="238" t="s">
        <v>180</v>
      </c>
      <c r="CC9" s="239"/>
      <c r="CD9" s="240" t="s">
        <v>97</v>
      </c>
      <c r="CE9" s="237"/>
      <c r="CF9" s="238" t="s">
        <v>99</v>
      </c>
      <c r="CG9" s="239"/>
      <c r="CH9" s="238" t="s">
        <v>180</v>
      </c>
      <c r="CI9" s="239"/>
      <c r="CJ9" s="240" t="s">
        <v>97</v>
      </c>
      <c r="CK9" s="229">
        <v>43409</v>
      </c>
      <c r="CL9" s="241">
        <f>BD9+BX9</f>
        <v>380</v>
      </c>
      <c r="CM9" s="230" t="s">
        <v>336</v>
      </c>
      <c r="CN9" s="230" t="s">
        <v>337</v>
      </c>
      <c r="CO9" s="226" t="s">
        <v>361</v>
      </c>
      <c r="CP9" s="230">
        <v>100</v>
      </c>
      <c r="CQ9" s="242">
        <v>2200</v>
      </c>
      <c r="CR9" s="231" t="s">
        <v>339</v>
      </c>
      <c r="CS9" s="229"/>
      <c r="CT9" s="228"/>
      <c r="CU9" s="228"/>
      <c r="CV9" s="229"/>
      <c r="CW9" s="229"/>
      <c r="CX9" s="228"/>
      <c r="CY9" s="228"/>
      <c r="CZ9" s="228"/>
      <c r="DA9" s="228"/>
      <c r="DB9" s="228"/>
      <c r="DC9" s="228"/>
      <c r="DD9" s="228"/>
      <c r="DE9" s="228"/>
      <c r="DF9" s="228"/>
      <c r="DG9" s="228"/>
      <c r="DH9" s="228"/>
      <c r="DI9" s="228"/>
      <c r="DJ9" s="228"/>
      <c r="DK9" s="228"/>
      <c r="DL9" s="228"/>
      <c r="DM9" s="228"/>
      <c r="DN9" s="228"/>
      <c r="DO9"/>
      <c r="DP9" s="228"/>
      <c r="DQ9" s="235">
        <v>25</v>
      </c>
      <c r="DR9" s="235">
        <v>18</v>
      </c>
      <c r="DS9" s="235" t="s">
        <v>366</v>
      </c>
      <c r="DT9" s="233">
        <f t="shared" si="4"/>
        <v>150</v>
      </c>
      <c r="DU9" s="233">
        <f t="shared" si="5"/>
        <v>150</v>
      </c>
      <c r="DV9" s="232">
        <f t="shared" si="25"/>
        <v>1</v>
      </c>
      <c r="DW9" s="235">
        <v>13</v>
      </c>
      <c r="DX9" s="235" t="s">
        <v>366</v>
      </c>
      <c r="DY9" s="234">
        <f t="shared" si="26"/>
        <v>100</v>
      </c>
      <c r="DZ9" s="233">
        <f t="shared" si="6"/>
        <v>100</v>
      </c>
      <c r="EA9" s="232">
        <f t="shared" si="27"/>
        <v>1</v>
      </c>
      <c r="EB9" s="235">
        <v>2</v>
      </c>
      <c r="EC9" s="235" t="s">
        <v>367</v>
      </c>
      <c r="ED9" s="234">
        <f t="shared" si="28"/>
        <v>40</v>
      </c>
      <c r="EE9" s="233">
        <f t="shared" si="7"/>
        <v>40</v>
      </c>
      <c r="EF9" s="232">
        <f t="shared" si="29"/>
        <v>1</v>
      </c>
      <c r="EG9" s="235">
        <v>45</v>
      </c>
      <c r="EH9" s="235" t="s">
        <v>368</v>
      </c>
      <c r="EI9" s="232">
        <f t="shared" si="30"/>
        <v>90</v>
      </c>
      <c r="EJ9" s="232" t="str">
        <f t="shared" si="31"/>
        <v/>
      </c>
      <c r="EK9" s="235"/>
      <c r="EL9" s="232">
        <f t="shared" si="8"/>
        <v>0</v>
      </c>
      <c r="EM9" s="233">
        <f t="shared" si="9"/>
        <v>90</v>
      </c>
      <c r="EN9" s="233">
        <f t="shared" si="10"/>
        <v>90</v>
      </c>
      <c r="EO9" s="232">
        <f t="shared" si="32"/>
        <v>1</v>
      </c>
      <c r="EP9" s="235"/>
      <c r="EQ9" s="235">
        <v>1</v>
      </c>
      <c r="ER9" s="233" t="e">
        <f>IF(AND(DT9&gt;0,EO9=1,#REF!=""),100,0)</f>
        <v>#REF!</v>
      </c>
      <c r="ES9" s="233" t="e">
        <f t="shared" si="11"/>
        <v>#REF!</v>
      </c>
      <c r="ET9" s="232" t="str">
        <f t="shared" si="33"/>
        <v/>
      </c>
      <c r="EU9" s="235"/>
      <c r="EV9" s="235"/>
      <c r="EW9" s="233">
        <f t="shared" si="34"/>
        <v>0</v>
      </c>
      <c r="EX9" s="233">
        <f t="shared" si="12"/>
        <v>0</v>
      </c>
      <c r="EY9" s="232" t="str">
        <f t="shared" si="35"/>
        <v/>
      </c>
      <c r="EZ9" s="235"/>
      <c r="FA9" s="235"/>
      <c r="FB9" s="235"/>
      <c r="FC9" s="235"/>
      <c r="FD9" s="235"/>
      <c r="FE9" s="235"/>
      <c r="FF9" s="235"/>
      <c r="FG9" s="232">
        <f t="shared" si="36"/>
        <v>0</v>
      </c>
      <c r="FH9" s="233">
        <f t="shared" si="37"/>
        <v>0</v>
      </c>
      <c r="FI9" s="233">
        <f t="shared" si="13"/>
        <v>0</v>
      </c>
      <c r="FJ9" s="235"/>
      <c r="FK9" s="235"/>
      <c r="FL9" s="235"/>
      <c r="FM9" s="235"/>
      <c r="FN9" s="235"/>
      <c r="FO9" s="233" t="e">
        <f t="shared" si="14"/>
        <v>#REF!</v>
      </c>
      <c r="FP9" s="233" t="e">
        <f t="shared" si="15"/>
        <v>#REF!</v>
      </c>
      <c r="FQ9" s="235"/>
      <c r="FR9" s="243"/>
      <c r="FS9" s="243"/>
      <c r="FT9" s="235"/>
      <c r="FU9" s="235"/>
      <c r="FV9" s="233">
        <f t="shared" si="38"/>
        <v>0</v>
      </c>
      <c r="FW9" s="233">
        <f t="shared" si="16"/>
        <v>0</v>
      </c>
      <c r="FX9" s="232" t="str">
        <f t="shared" si="39"/>
        <v/>
      </c>
      <c r="FY9" s="235"/>
      <c r="FZ9" s="235"/>
      <c r="GA9" s="233" t="e">
        <f>IF(AND(FV9&gt;0,FX9=1,#REF!=""),100,0)</f>
        <v>#REF!</v>
      </c>
      <c r="GB9" s="233" t="e">
        <f t="shared" si="17"/>
        <v>#REF!</v>
      </c>
      <c r="GC9" s="232" t="str">
        <f t="shared" si="40"/>
        <v/>
      </c>
      <c r="GD9" s="235"/>
      <c r="GE9" s="235"/>
      <c r="GF9" s="235"/>
      <c r="GG9" s="233">
        <f t="shared" si="41"/>
        <v>0</v>
      </c>
      <c r="GH9" s="233">
        <f t="shared" si="18"/>
        <v>0</v>
      </c>
      <c r="GI9" s="232" t="str">
        <f t="shared" si="42"/>
        <v/>
      </c>
      <c r="GJ9" s="235"/>
      <c r="GK9" s="235"/>
      <c r="GL9" s="235"/>
      <c r="GM9" s="233">
        <f t="shared" si="43"/>
        <v>0</v>
      </c>
      <c r="GN9" s="233">
        <f t="shared" si="19"/>
        <v>0</v>
      </c>
      <c r="GO9" s="235"/>
      <c r="GP9" s="235"/>
      <c r="GQ9" s="233">
        <f t="shared" si="20"/>
        <v>0</v>
      </c>
      <c r="GR9" s="233">
        <f t="shared" si="21"/>
        <v>0</v>
      </c>
      <c r="GS9" s="228" t="s">
        <v>344</v>
      </c>
      <c r="GT9" s="229">
        <v>43403</v>
      </c>
      <c r="GU9" s="229">
        <v>43409</v>
      </c>
      <c r="GV9" s="229">
        <v>43429</v>
      </c>
      <c r="GW9" s="241">
        <f t="shared" si="22"/>
        <v>380</v>
      </c>
      <c r="GX9" s="241" t="e">
        <f t="shared" si="23"/>
        <v>#REF!</v>
      </c>
      <c r="GY9" s="241" t="e">
        <f t="shared" si="44"/>
        <v>#REF!</v>
      </c>
      <c r="GZ9" s="93"/>
      <c r="HA9" s="93"/>
      <c r="HB9" s="93"/>
      <c r="HC9" s="93"/>
      <c r="HD9" s="93"/>
      <c r="HE9" s="93"/>
      <c r="HF9" s="93"/>
      <c r="HG9" s="93"/>
      <c r="HH9" s="93"/>
      <c r="HI9" s="93"/>
      <c r="HJ9" s="93"/>
      <c r="HK9" s="93"/>
      <c r="HL9" s="93"/>
      <c r="HM9" s="93"/>
      <c r="HN9" s="93"/>
      <c r="HO9" s="93"/>
      <c r="HP9" s="93"/>
      <c r="HQ9" s="93"/>
      <c r="HR9" s="93"/>
      <c r="HS9" s="93"/>
      <c r="HT9" s="93"/>
      <c r="HU9" s="93"/>
      <c r="HV9" s="93"/>
      <c r="HW9" s="93"/>
      <c r="HX9" s="93"/>
      <c r="HY9" s="93"/>
      <c r="HZ9" s="93"/>
      <c r="IA9" s="93"/>
      <c r="IB9" s="93"/>
      <c r="IC9" s="93"/>
      <c r="ID9" s="93"/>
      <c r="IE9" s="93"/>
      <c r="IF9" s="93"/>
      <c r="IG9" s="93"/>
      <c r="IH9" s="93"/>
      <c r="II9" s="93"/>
      <c r="IJ9" s="93"/>
      <c r="IK9" s="93"/>
      <c r="IL9" s="93"/>
      <c r="IM9" s="93"/>
      <c r="IN9" s="93"/>
      <c r="IO9" s="93"/>
      <c r="IP9" s="93"/>
      <c r="IQ9" s="93"/>
      <c r="IR9" s="93"/>
      <c r="IS9" s="93"/>
      <c r="IT9" s="93"/>
      <c r="IU9" s="93"/>
      <c r="IV9" s="93"/>
      <c r="IW9" s="93"/>
      <c r="IX9" s="93"/>
      <c r="IY9" s="93"/>
      <c r="IZ9" s="93"/>
      <c r="JA9" s="93"/>
      <c r="JB9" s="93"/>
      <c r="JC9" s="93"/>
      <c r="JD9" s="93"/>
      <c r="JE9" s="93"/>
      <c r="JF9" s="93"/>
      <c r="JG9" s="93"/>
      <c r="JH9" s="93"/>
      <c r="JI9" s="93"/>
      <c r="JJ9" s="93"/>
      <c r="JK9" s="93"/>
      <c r="JL9" s="93"/>
      <c r="JM9" s="93"/>
      <c r="JN9" s="93"/>
      <c r="JO9" s="93"/>
      <c r="JP9" s="93"/>
      <c r="JQ9" s="93"/>
      <c r="JR9" s="93"/>
      <c r="JS9" s="93"/>
      <c r="JT9" s="93"/>
      <c r="JU9" s="93"/>
      <c r="JV9" s="93"/>
      <c r="JW9" s="93"/>
      <c r="JX9" s="93"/>
      <c r="JY9" s="93"/>
      <c r="JZ9" s="93"/>
      <c r="KA9" s="93"/>
      <c r="KB9" s="93"/>
      <c r="KC9" s="93"/>
      <c r="KD9" s="93"/>
      <c r="KE9" s="93"/>
      <c r="KF9" s="93"/>
      <c r="KG9" s="93"/>
      <c r="KH9" s="93"/>
      <c r="KI9" s="93"/>
      <c r="KJ9" s="93"/>
      <c r="KK9" s="93"/>
      <c r="KL9" s="93"/>
      <c r="KM9" s="93"/>
      <c r="KN9" s="93"/>
      <c r="KO9" s="93"/>
      <c r="KP9" s="93"/>
      <c r="KQ9" s="93"/>
      <c r="KR9" s="93"/>
      <c r="KS9" s="93"/>
      <c r="KT9" s="93"/>
      <c r="KU9" s="93"/>
      <c r="KV9" s="93"/>
      <c r="KW9" s="93"/>
      <c r="KX9" s="93"/>
      <c r="KY9" s="93"/>
      <c r="KZ9" s="93"/>
      <c r="LA9" s="93"/>
      <c r="LB9" s="93"/>
      <c r="LC9" s="93"/>
      <c r="LD9" s="93"/>
      <c r="LE9" s="93"/>
      <c r="LF9" s="93"/>
      <c r="LG9" s="93"/>
      <c r="LH9" s="93"/>
      <c r="LI9" s="93"/>
      <c r="LJ9" s="93"/>
      <c r="LK9" s="93"/>
      <c r="LL9" s="93"/>
      <c r="LM9" s="93"/>
      <c r="LN9" s="93"/>
      <c r="LO9" s="93"/>
      <c r="LP9" s="93"/>
      <c r="LQ9" s="93"/>
      <c r="LR9" s="93"/>
      <c r="LS9" s="93"/>
      <c r="LT9" s="93"/>
      <c r="LU9" s="93"/>
      <c r="LV9" s="93"/>
      <c r="LW9" s="93"/>
      <c r="LX9" s="93"/>
      <c r="LY9" s="93"/>
      <c r="LZ9" s="93"/>
      <c r="MA9" s="93"/>
      <c r="MB9" s="93"/>
      <c r="MC9" s="93"/>
      <c r="MD9" s="93"/>
      <c r="ME9" s="93"/>
      <c r="MF9" s="93"/>
      <c r="MG9" s="93"/>
      <c r="MH9" s="93"/>
      <c r="MI9" s="93"/>
      <c r="MJ9" s="93"/>
      <c r="MK9" s="93"/>
      <c r="ML9" s="93"/>
      <c r="MM9" s="93"/>
      <c r="MN9" s="93"/>
      <c r="MO9" s="93"/>
      <c r="MP9" s="93"/>
      <c r="MQ9" s="93"/>
      <c r="MR9" s="93"/>
      <c r="MS9" s="93"/>
      <c r="MT9" s="93"/>
      <c r="MU9" s="93"/>
      <c r="MV9" s="93"/>
      <c r="MW9" s="93"/>
      <c r="MX9" s="93"/>
      <c r="MY9" s="93"/>
      <c r="MZ9" s="93"/>
      <c r="NA9" s="93"/>
      <c r="NB9" s="93"/>
      <c r="NC9" s="93"/>
      <c r="ND9" s="93"/>
      <c r="NE9" s="93"/>
      <c r="NF9" s="93"/>
      <c r="NG9" s="93"/>
      <c r="NH9" s="93"/>
      <c r="NI9" s="93"/>
      <c r="NJ9" s="93"/>
      <c r="NK9" s="93"/>
      <c r="NL9" s="93"/>
      <c r="NM9" s="93"/>
      <c r="NN9" s="93"/>
      <c r="NO9" s="93"/>
      <c r="NP9" s="93"/>
      <c r="NQ9" s="93"/>
      <c r="NR9" s="93"/>
      <c r="NS9" s="93"/>
      <c r="NT9" s="93"/>
      <c r="NU9" s="93"/>
      <c r="NV9" s="93"/>
      <c r="NW9" s="93"/>
      <c r="NX9" s="93"/>
      <c r="NY9" s="93"/>
      <c r="NZ9" s="93"/>
      <c r="OA9" s="93"/>
      <c r="OB9" s="93"/>
      <c r="OC9" s="93"/>
      <c r="OD9" s="93"/>
      <c r="OE9" s="93"/>
      <c r="OF9" s="93"/>
      <c r="OG9" s="93"/>
      <c r="OH9" s="93"/>
      <c r="OI9" s="93"/>
      <c r="OJ9" s="93"/>
      <c r="OK9" s="93"/>
      <c r="OL9" s="93"/>
      <c r="OM9" s="93"/>
      <c r="ON9" s="93"/>
      <c r="OO9" s="93"/>
      <c r="OP9" s="93"/>
      <c r="OQ9" s="93"/>
      <c r="OR9" s="93"/>
      <c r="OS9" s="93"/>
      <c r="OT9" s="93"/>
      <c r="OU9" s="93"/>
      <c r="OV9" s="93"/>
      <c r="OW9" s="93"/>
      <c r="OX9" s="93"/>
      <c r="OY9" s="93"/>
      <c r="OZ9" s="93"/>
      <c r="PA9" s="93"/>
      <c r="PB9" s="93"/>
      <c r="PC9" s="93"/>
      <c r="PD9" s="93"/>
      <c r="PE9" s="93"/>
      <c r="PF9" s="93"/>
      <c r="PG9" s="93"/>
      <c r="PH9" s="93"/>
      <c r="PI9" s="93"/>
      <c r="PJ9" s="93"/>
      <c r="PK9" s="93"/>
      <c r="PL9" s="93"/>
      <c r="PM9" s="93"/>
      <c r="PN9" s="93"/>
      <c r="PO9" s="93"/>
      <c r="PP9" s="93"/>
      <c r="PQ9" s="93"/>
      <c r="PR9" s="93"/>
      <c r="PS9" s="93"/>
      <c r="PT9" s="93"/>
      <c r="PU9" s="93"/>
      <c r="PV9" s="93"/>
      <c r="PW9" s="93"/>
      <c r="PX9" s="93"/>
      <c r="PY9" s="93"/>
      <c r="PZ9" s="93"/>
      <c r="QA9" s="93"/>
      <c r="QB9" s="93"/>
      <c r="QC9" s="93"/>
      <c r="QD9" s="93"/>
      <c r="QE9" s="93"/>
      <c r="QF9" s="93"/>
      <c r="QG9" s="93"/>
      <c r="QH9" s="93"/>
      <c r="QI9" s="93"/>
      <c r="QJ9" s="93"/>
      <c r="QK9" s="93"/>
      <c r="QL9" s="93"/>
      <c r="QM9" s="93"/>
      <c r="QN9" s="93"/>
      <c r="QO9" s="93"/>
      <c r="QP9" s="93"/>
      <c r="QQ9" s="93"/>
      <c r="QR9" s="93"/>
      <c r="QS9" s="93"/>
      <c r="QT9" s="93"/>
      <c r="QU9" s="93"/>
      <c r="QV9" s="93"/>
      <c r="QW9" s="93"/>
      <c r="QX9" s="93"/>
      <c r="QY9" s="93"/>
      <c r="QZ9" s="93"/>
      <c r="RA9" s="93"/>
      <c r="RB9" s="93"/>
      <c r="RC9" s="93"/>
      <c r="RD9" s="93"/>
      <c r="RE9" s="93"/>
      <c r="RF9" s="93"/>
      <c r="RG9" s="93"/>
      <c r="RH9" s="93"/>
      <c r="RI9" s="93"/>
      <c r="RJ9" s="93"/>
      <c r="RK9" s="93"/>
      <c r="RL9" s="93"/>
      <c r="RM9" s="93"/>
      <c r="RN9" s="93"/>
      <c r="RO9" s="93"/>
      <c r="RP9" s="93"/>
      <c r="RQ9" s="93"/>
      <c r="RR9" s="93"/>
      <c r="RS9" s="93"/>
      <c r="RT9" s="93"/>
      <c r="RU9" s="93"/>
      <c r="RV9" s="93"/>
      <c r="RW9" s="93"/>
      <c r="RX9" s="93"/>
      <c r="RY9" s="93"/>
      <c r="RZ9" s="93"/>
      <c r="SA9" s="93"/>
      <c r="SB9" s="93"/>
      <c r="SC9" s="93"/>
      <c r="SD9" s="93"/>
      <c r="SE9" s="93"/>
      <c r="SF9" s="93"/>
      <c r="SG9" s="93"/>
      <c r="SH9" s="93"/>
      <c r="SI9" s="93"/>
      <c r="SJ9" s="93"/>
      <c r="SK9" s="93"/>
      <c r="SL9" s="93"/>
      <c r="SM9" s="93"/>
      <c r="SN9" s="93"/>
      <c r="SO9" s="93"/>
      <c r="SP9" s="93"/>
      <c r="SQ9" s="93"/>
      <c r="SR9" s="93"/>
      <c r="SS9" s="93"/>
      <c r="ST9" s="93"/>
      <c r="SU9" s="93"/>
      <c r="SV9" s="93"/>
      <c r="SW9" s="93"/>
      <c r="SX9" s="93"/>
      <c r="SY9" s="93"/>
      <c r="SZ9" s="93"/>
      <c r="TA9" s="93"/>
      <c r="TB9" s="93"/>
      <c r="TC9" s="93"/>
      <c r="TD9" s="93"/>
      <c r="TE9" s="93"/>
      <c r="TF9" s="93"/>
      <c r="TG9" s="93"/>
      <c r="TH9" s="93"/>
      <c r="TI9" s="93"/>
      <c r="TJ9" s="93"/>
      <c r="TK9" s="93"/>
      <c r="TL9" s="93"/>
      <c r="TM9" s="93"/>
      <c r="TN9" s="93"/>
      <c r="TO9" s="93"/>
      <c r="TP9" s="93"/>
      <c r="TQ9" s="93"/>
      <c r="TR9" s="93"/>
      <c r="TS9" s="93"/>
      <c r="TT9" s="93"/>
      <c r="TU9" s="93"/>
      <c r="TV9" s="93"/>
      <c r="TW9" s="93"/>
      <c r="TX9" s="93"/>
      <c r="TY9" s="93"/>
      <c r="TZ9" s="93"/>
      <c r="UA9" s="93"/>
      <c r="UB9" s="93"/>
      <c r="UC9" s="93"/>
      <c r="UD9" s="93"/>
      <c r="UE9" s="93"/>
      <c r="UF9" s="93"/>
      <c r="UG9" s="93"/>
      <c r="UH9" s="93"/>
      <c r="UI9" s="93"/>
      <c r="UJ9" s="93"/>
      <c r="UK9" s="93"/>
      <c r="UL9" s="93"/>
      <c r="UM9" s="93"/>
      <c r="UN9" s="93"/>
      <c r="UO9" s="93"/>
      <c r="UP9" s="93"/>
      <c r="UQ9" s="93"/>
      <c r="UR9" s="93"/>
      <c r="US9" s="93"/>
      <c r="UT9" s="93"/>
      <c r="UU9" s="93"/>
      <c r="UV9" s="93"/>
      <c r="UW9" s="93"/>
      <c r="UX9" s="93"/>
      <c r="UY9" s="93"/>
      <c r="UZ9" s="93"/>
      <c r="VA9" s="93"/>
      <c r="VB9" s="93"/>
      <c r="VC9" s="93"/>
      <c r="VD9" s="93"/>
      <c r="VE9" s="93"/>
      <c r="VF9" s="93"/>
      <c r="VG9" s="93"/>
      <c r="VH9" s="93"/>
      <c r="VI9" s="93"/>
      <c r="VJ9" s="93"/>
      <c r="VK9" s="93"/>
      <c r="VL9" s="93"/>
      <c r="VM9" s="93"/>
      <c r="VN9" s="93"/>
      <c r="VO9" s="93"/>
      <c r="VP9" s="93"/>
      <c r="VQ9" s="93"/>
      <c r="VR9" s="93"/>
      <c r="VS9" s="93"/>
      <c r="VT9" s="93"/>
      <c r="VU9" s="93"/>
      <c r="VV9" s="93"/>
      <c r="VW9" s="93"/>
      <c r="VX9" s="93"/>
      <c r="VY9" s="93"/>
      <c r="VZ9" s="93"/>
      <c r="WA9" s="93"/>
      <c r="WB9" s="93"/>
      <c r="WC9" s="93"/>
      <c r="WD9" s="93"/>
      <c r="WE9" s="93"/>
      <c r="WF9" s="93"/>
      <c r="WG9" s="93"/>
      <c r="WH9" s="93"/>
      <c r="WI9" s="93"/>
      <c r="WJ9" s="93"/>
      <c r="WK9" s="93"/>
      <c r="WL9" s="93"/>
      <c r="WM9" s="93"/>
      <c r="WN9" s="93"/>
      <c r="WO9" s="93"/>
      <c r="WP9" s="93"/>
      <c r="WQ9" s="93"/>
      <c r="WR9" s="93"/>
      <c r="WS9" s="93"/>
      <c r="WT9" s="93"/>
      <c r="WU9" s="93"/>
      <c r="WV9" s="93"/>
      <c r="WW9" s="93"/>
      <c r="WX9" s="93"/>
      <c r="WY9" s="93"/>
      <c r="WZ9" s="93"/>
      <c r="XA9" s="93"/>
      <c r="XB9" s="93"/>
      <c r="XC9" s="93"/>
      <c r="XD9" s="93"/>
      <c r="XE9" s="93"/>
      <c r="XF9" s="93"/>
      <c r="XG9" s="93"/>
      <c r="XH9" s="93"/>
      <c r="XI9" s="93"/>
      <c r="XJ9" s="93"/>
      <c r="XK9" s="93"/>
      <c r="XL9" s="93"/>
      <c r="XM9" s="93"/>
      <c r="XN9" s="93"/>
      <c r="XO9" s="93"/>
      <c r="XP9" s="93"/>
      <c r="XQ9" s="93"/>
      <c r="XR9" s="93"/>
      <c r="XS9" s="93"/>
      <c r="XT9" s="93"/>
      <c r="XU9" s="93"/>
      <c r="XV9" s="93"/>
      <c r="XW9" s="93"/>
      <c r="XX9" s="93"/>
      <c r="XY9" s="93"/>
      <c r="XZ9" s="93"/>
      <c r="YA9" s="93"/>
      <c r="YB9" s="93"/>
      <c r="YC9" s="93"/>
      <c r="YD9" s="93"/>
      <c r="YE9" s="93"/>
      <c r="YF9" s="93"/>
      <c r="YG9" s="93"/>
      <c r="YH9" s="93"/>
      <c r="YI9" s="93"/>
      <c r="YJ9" s="93"/>
      <c r="YK9" s="93"/>
      <c r="YL9" s="93"/>
      <c r="YM9" s="93"/>
      <c r="YN9" s="93"/>
      <c r="YO9" s="93"/>
      <c r="YP9" s="93"/>
      <c r="YQ9" s="93"/>
      <c r="YR9" s="93"/>
      <c r="YS9" s="93"/>
      <c r="YT9" s="93"/>
      <c r="YU9" s="93"/>
      <c r="YV9" s="93"/>
      <c r="YW9" s="93"/>
      <c r="YX9" s="93"/>
      <c r="YY9" s="93"/>
      <c r="YZ9" s="93"/>
      <c r="ZA9" s="93"/>
      <c r="ZB9" s="93"/>
      <c r="ZC9" s="93"/>
      <c r="ZD9" s="93"/>
      <c r="ZE9" s="93"/>
      <c r="ZF9" s="93"/>
      <c r="ZG9" s="93"/>
      <c r="ZH9" s="93"/>
      <c r="ZI9" s="93"/>
      <c r="ZJ9" s="93"/>
      <c r="ZK9" s="93"/>
      <c r="ZL9" s="93"/>
      <c r="ZM9" s="93"/>
      <c r="ZN9" s="93"/>
      <c r="ZO9" s="93"/>
      <c r="ZP9" s="93"/>
      <c r="ZQ9" s="93"/>
      <c r="ZR9" s="93"/>
      <c r="ZS9" s="93"/>
      <c r="ZT9" s="93"/>
      <c r="ZU9" s="93"/>
      <c r="ZV9" s="93"/>
      <c r="ZW9" s="93"/>
      <c r="ZX9" s="93"/>
      <c r="ZY9" s="93"/>
      <c r="ZZ9" s="93"/>
      <c r="AAA9" s="93"/>
      <c r="AAB9" s="93"/>
      <c r="AAC9" s="93"/>
      <c r="AAD9" s="93"/>
      <c r="AAE9" s="93"/>
      <c r="AAF9" s="93"/>
      <c r="AAG9" s="93"/>
      <c r="AAH9" s="93"/>
      <c r="AAI9" s="93"/>
      <c r="AAJ9" s="93"/>
      <c r="AAK9" s="93"/>
      <c r="AAL9" s="93"/>
      <c r="AAM9" s="93"/>
      <c r="AAN9" s="93"/>
      <c r="AAO9" s="93"/>
      <c r="AAP9" s="93"/>
      <c r="AAQ9" s="93"/>
      <c r="AAR9" s="93"/>
      <c r="AAS9" s="93"/>
      <c r="AAT9" s="93"/>
      <c r="AAU9" s="93"/>
      <c r="AAV9" s="93"/>
      <c r="AAW9" s="93"/>
      <c r="AAX9" s="93"/>
      <c r="AAY9" s="93"/>
      <c r="AAZ9" s="93"/>
      <c r="ABA9" s="93"/>
      <c r="ABB9" s="93"/>
      <c r="ABC9" s="93"/>
      <c r="ABD9" s="93"/>
      <c r="ABE9" s="93"/>
      <c r="ABF9" s="93"/>
      <c r="ABG9" s="93"/>
      <c r="ABH9" s="93"/>
      <c r="ABI9" s="93"/>
      <c r="ABJ9" s="93"/>
      <c r="ABK9" s="93"/>
      <c r="ABL9" s="93"/>
      <c r="ABM9" s="93"/>
      <c r="ABN9" s="93"/>
      <c r="ABO9" s="93"/>
      <c r="ABP9" s="93"/>
      <c r="ABQ9" s="93"/>
      <c r="ABR9" s="93"/>
      <c r="ABS9" s="93"/>
      <c r="ABT9" s="93"/>
      <c r="ABU9" s="93"/>
      <c r="ABV9" s="93"/>
      <c r="ABW9" s="93"/>
      <c r="ABX9" s="93"/>
      <c r="ABY9" s="93"/>
      <c r="ABZ9" s="93"/>
      <c r="ACA9" s="93"/>
      <c r="ACB9" s="93"/>
      <c r="ACC9" s="93"/>
      <c r="ACD9" s="93"/>
      <c r="ACE9" s="93"/>
      <c r="ACF9" s="93"/>
      <c r="ACG9" s="93"/>
      <c r="ACH9" s="93"/>
      <c r="ACI9" s="93"/>
      <c r="ACJ9" s="93"/>
      <c r="ACK9" s="93"/>
      <c r="ACL9" s="93"/>
      <c r="ACM9" s="93"/>
      <c r="ACN9" s="93"/>
      <c r="ACO9" s="93"/>
      <c r="ACP9" s="93"/>
      <c r="ACQ9" s="93"/>
      <c r="ACR9" s="93"/>
      <c r="ACS9" s="93"/>
      <c r="ACT9" s="93"/>
      <c r="ACU9" s="93"/>
      <c r="ACV9" s="93"/>
      <c r="ACW9" s="93"/>
      <c r="ACX9" s="93"/>
      <c r="ACY9" s="93"/>
      <c r="ACZ9" s="93"/>
      <c r="ADA9" s="93"/>
      <c r="ADB9" s="93"/>
      <c r="ADC9" s="93"/>
      <c r="ADD9" s="93"/>
      <c r="ADE9" s="93"/>
      <c r="ADF9" s="93"/>
      <c r="ADG9" s="93"/>
      <c r="ADH9" s="93"/>
      <c r="ADI9" s="93"/>
      <c r="ADJ9" s="93"/>
      <c r="ADK9" s="93"/>
      <c r="ADL9" s="93"/>
      <c r="ADM9" s="93"/>
      <c r="ADN9" s="93"/>
      <c r="ADO9" s="93"/>
      <c r="ADP9" s="93"/>
      <c r="ADQ9" s="93"/>
      <c r="ADR9" s="93"/>
      <c r="ADS9" s="93"/>
      <c r="ADT9" s="93"/>
      <c r="ADU9" s="93"/>
      <c r="ADV9" s="93"/>
      <c r="ADW9" s="93"/>
      <c r="ADX9" s="93"/>
      <c r="ADY9" s="93"/>
      <c r="ADZ9" s="93"/>
      <c r="AEA9" s="93"/>
      <c r="AEB9" s="93"/>
      <c r="AEC9" s="93"/>
      <c r="AED9" s="93"/>
      <c r="AEE9" s="93"/>
      <c r="AEF9" s="93"/>
      <c r="AEG9" s="93"/>
      <c r="AEH9" s="93"/>
      <c r="AEI9" s="93"/>
      <c r="AEJ9" s="93"/>
      <c r="AEK9" s="93"/>
      <c r="AEL9" s="93"/>
      <c r="AEM9" s="93"/>
      <c r="AEN9" s="93"/>
      <c r="AEO9" s="93"/>
      <c r="AEP9" s="93"/>
      <c r="AEQ9" s="93"/>
      <c r="AER9" s="93"/>
      <c r="AES9" s="93"/>
      <c r="AET9" s="93"/>
      <c r="AEU9" s="93"/>
      <c r="AEV9" s="93"/>
      <c r="AEW9" s="93"/>
      <c r="AEX9" s="93"/>
      <c r="AEY9" s="93"/>
      <c r="AEZ9" s="93"/>
      <c r="AFA9" s="93"/>
      <c r="AFB9" s="93"/>
      <c r="AFC9" s="93"/>
      <c r="AFD9" s="93"/>
      <c r="AFE9" s="93"/>
      <c r="AFF9" s="93"/>
      <c r="AFG9" s="93"/>
      <c r="AFH9" s="93"/>
      <c r="AFI9" s="93"/>
      <c r="AFJ9" s="93"/>
      <c r="AFK9" s="93"/>
      <c r="AFL9" s="93"/>
      <c r="AFM9" s="93"/>
      <c r="AFN9" s="93"/>
      <c r="AFO9" s="93"/>
      <c r="AFP9" s="93"/>
      <c r="AFQ9" s="93"/>
      <c r="AFR9" s="93"/>
      <c r="AFS9" s="93"/>
      <c r="AFT9" s="93"/>
      <c r="AFU9" s="93"/>
      <c r="AFV9" s="93"/>
      <c r="AFW9" s="93"/>
      <c r="AFX9" s="93"/>
      <c r="AFY9" s="93"/>
      <c r="AFZ9" s="93"/>
      <c r="AGA9" s="93"/>
      <c r="AGB9" s="93"/>
      <c r="AGC9" s="93"/>
      <c r="AGD9" s="93"/>
      <c r="AGE9" s="93"/>
      <c r="AGF9" s="93"/>
      <c r="AGG9" s="93"/>
      <c r="AGH9" s="93"/>
      <c r="AGI9" s="93"/>
      <c r="AGJ9" s="93"/>
      <c r="AGK9" s="93"/>
      <c r="AGL9" s="93"/>
      <c r="AGM9" s="93"/>
      <c r="AGN9" s="93"/>
      <c r="AGO9" s="93"/>
      <c r="AGP9" s="93"/>
      <c r="AGQ9" s="93"/>
      <c r="AGR9" s="93"/>
      <c r="AGS9" s="93"/>
      <c r="AGT9" s="93"/>
      <c r="AGU9" s="93"/>
      <c r="AGV9" s="93"/>
      <c r="AGW9" s="93"/>
      <c r="AGX9" s="93"/>
      <c r="AGY9" s="93"/>
      <c r="AGZ9" s="93"/>
      <c r="AHA9" s="93"/>
    </row>
    <row r="10" spans="1:885" ht="12" hidden="1" customHeight="1" x14ac:dyDescent="0.45">
      <c r="B10" s="245" t="str">
        <f t="shared" si="0"/>
        <v/>
      </c>
      <c r="C10" s="246"/>
      <c r="D10" s="247"/>
      <c r="E10" s="248" t="str">
        <f t="shared" si="24"/>
        <v/>
      </c>
      <c r="F10" s="249"/>
      <c r="G10" s="249"/>
      <c r="H10" s="250"/>
      <c r="I10" s="249"/>
      <c r="J10" s="247"/>
      <c r="K10" s="249"/>
      <c r="L10" s="247"/>
      <c r="M10" s="247"/>
      <c r="N10" s="249"/>
      <c r="O10" s="251"/>
      <c r="P10" s="251"/>
      <c r="Q10" s="251">
        <f t="shared" si="45"/>
        <v>0</v>
      </c>
      <c r="R10" s="251" t="str">
        <f t="shared" si="46"/>
        <v/>
      </c>
      <c r="S10" s="251"/>
      <c r="T10" s="252">
        <f t="shared" si="47"/>
        <v>0</v>
      </c>
      <c r="U10" s="251" t="str">
        <f t="shared" si="48"/>
        <v/>
      </c>
      <c r="V10" s="251"/>
      <c r="W10" s="251"/>
      <c r="X10" s="251"/>
      <c r="Y10" s="251"/>
      <c r="Z10" s="251"/>
      <c r="AA10" s="252">
        <f t="shared" si="49"/>
        <v>0</v>
      </c>
      <c r="AB10" s="251" t="str">
        <f t="shared" si="50"/>
        <v/>
      </c>
      <c r="AC10" s="251"/>
      <c r="AD10" s="251">
        <f t="shared" si="51"/>
        <v>0</v>
      </c>
      <c r="AE10" s="251">
        <f t="shared" si="1"/>
        <v>0</v>
      </c>
      <c r="AF10" s="251" t="str">
        <f t="shared" si="52"/>
        <v/>
      </c>
      <c r="AG10" s="251"/>
      <c r="AH10" s="251">
        <f t="shared" si="2"/>
        <v>0</v>
      </c>
      <c r="AI10" s="251" t="str">
        <f t="shared" si="53"/>
        <v/>
      </c>
      <c r="AJ10" s="251"/>
      <c r="AK10" s="251"/>
      <c r="AL10" s="251">
        <f>IF(AND(Q10&gt;0,AI10=1,),100,0)</f>
        <v>0</v>
      </c>
      <c r="AM10" s="251" t="str">
        <f t="shared" si="54"/>
        <v/>
      </c>
      <c r="AN10" s="251"/>
      <c r="AO10" s="251"/>
      <c r="AP10" s="251">
        <f t="shared" si="3"/>
        <v>0</v>
      </c>
      <c r="AQ10" s="251" t="str">
        <f t="shared" si="55"/>
        <v/>
      </c>
      <c r="AR10" s="251"/>
      <c r="AS10" s="251"/>
      <c r="AT10" s="251"/>
      <c r="AU10" s="251"/>
      <c r="AV10" s="251"/>
      <c r="AW10" s="251"/>
      <c r="AX10" s="251"/>
      <c r="AY10" s="251">
        <f t="shared" si="56"/>
        <v>0</v>
      </c>
      <c r="AZ10" s="251">
        <f t="shared" si="57"/>
        <v>0</v>
      </c>
      <c r="BA10" s="251"/>
      <c r="BB10" s="251"/>
      <c r="BC10" s="251"/>
      <c r="BD10" s="251">
        <f>IF(OR(D10="新築",D10="登録"),MIN(1000,Q10+T10+AA10+AE10+AL10+AP10+AZ10),0)</f>
        <v>0</v>
      </c>
      <c r="BE10" s="251"/>
      <c r="BF10" s="253"/>
      <c r="BG10" s="251"/>
      <c r="BH10" s="251">
        <f t="shared" si="58"/>
        <v>0</v>
      </c>
      <c r="BI10" s="251" t="str">
        <f t="shared" si="59"/>
        <v/>
      </c>
      <c r="BJ10" s="251"/>
      <c r="BK10" s="251"/>
      <c r="BL10" s="251" t="e">
        <f>IF(AND(BH10&gt;0,BI10=1,#REF!=""),100,0)</f>
        <v>#REF!</v>
      </c>
      <c r="BM10" s="251" t="str">
        <f t="shared" si="60"/>
        <v/>
      </c>
      <c r="BN10" s="251"/>
      <c r="BO10" s="251"/>
      <c r="BP10" s="251"/>
      <c r="BQ10" s="251">
        <f t="shared" si="61"/>
        <v>0</v>
      </c>
      <c r="BR10" s="251" t="str">
        <f t="shared" si="62"/>
        <v/>
      </c>
      <c r="BS10" s="251"/>
      <c r="BT10" s="251"/>
      <c r="BU10" s="251"/>
      <c r="BV10" s="251">
        <f t="shared" si="63"/>
        <v>0</v>
      </c>
      <c r="BW10" s="251"/>
      <c r="BX10" s="251">
        <f>IF(D10="改修",MIN(500,BH10+BL10+BQ10+BV10,INT(CQ10*10/2)),0)</f>
        <v>0</v>
      </c>
      <c r="BY10" s="254"/>
      <c r="BZ10" s="255"/>
      <c r="CA10" s="255"/>
      <c r="CB10" s="255"/>
      <c r="CC10" s="255"/>
      <c r="CD10" s="256"/>
      <c r="CE10" s="254"/>
      <c r="CF10" s="255"/>
      <c r="CG10" s="255"/>
      <c r="CH10" s="255"/>
      <c r="CI10" s="255"/>
      <c r="CJ10" s="256"/>
      <c r="CK10" s="250"/>
      <c r="CL10" s="257">
        <f t="shared" si="64"/>
        <v>0</v>
      </c>
      <c r="CM10" s="249"/>
      <c r="CN10" s="249"/>
      <c r="CO10" s="247"/>
      <c r="CP10" s="249"/>
      <c r="CQ10" s="258"/>
      <c r="CR10" s="247"/>
      <c r="CS10" s="250"/>
      <c r="CT10" s="249"/>
      <c r="CU10" s="249"/>
      <c r="CV10" s="250"/>
      <c r="CW10" s="250"/>
      <c r="CX10" s="249"/>
      <c r="CY10" s="249"/>
      <c r="CZ10" s="249"/>
      <c r="DA10" s="249"/>
      <c r="DB10" s="249"/>
      <c r="DC10" s="249"/>
      <c r="DD10" s="249"/>
      <c r="DE10" s="249"/>
      <c r="DF10" s="249"/>
      <c r="DG10" s="249"/>
      <c r="DH10" s="249"/>
      <c r="DI10" s="249"/>
      <c r="DJ10" s="249"/>
      <c r="DK10" s="249"/>
      <c r="DL10" s="249"/>
      <c r="DM10" s="249"/>
      <c r="DN10" s="249"/>
      <c r="DO10" s="259"/>
      <c r="DP10" s="249"/>
      <c r="DQ10" s="251"/>
      <c r="DR10" s="251"/>
      <c r="DS10" s="251"/>
      <c r="DT10" s="251">
        <f t="shared" si="4"/>
        <v>0</v>
      </c>
      <c r="DU10" s="251">
        <f t="shared" si="5"/>
        <v>0</v>
      </c>
      <c r="DV10" s="251" t="str">
        <f t="shared" si="25"/>
        <v/>
      </c>
      <c r="DW10" s="251"/>
      <c r="DX10" s="251"/>
      <c r="DY10" s="252">
        <f t="shared" si="26"/>
        <v>0</v>
      </c>
      <c r="DZ10" s="251">
        <f t="shared" si="6"/>
        <v>0</v>
      </c>
      <c r="EA10" s="251" t="str">
        <f t="shared" si="27"/>
        <v/>
      </c>
      <c r="EB10" s="251"/>
      <c r="EC10" s="251"/>
      <c r="ED10" s="252">
        <f t="shared" si="28"/>
        <v>0</v>
      </c>
      <c r="EE10" s="251">
        <f t="shared" si="7"/>
        <v>0</v>
      </c>
      <c r="EF10" s="251" t="str">
        <f t="shared" si="29"/>
        <v/>
      </c>
      <c r="EG10" s="251"/>
      <c r="EH10" s="251"/>
      <c r="EI10" s="251">
        <f t="shared" si="30"/>
        <v>0</v>
      </c>
      <c r="EJ10" s="251" t="str">
        <f t="shared" si="31"/>
        <v/>
      </c>
      <c r="EK10" s="251"/>
      <c r="EL10" s="251">
        <f t="shared" si="8"/>
        <v>0</v>
      </c>
      <c r="EM10" s="251">
        <f t="shared" si="9"/>
        <v>0</v>
      </c>
      <c r="EN10" s="251">
        <f t="shared" si="10"/>
        <v>0</v>
      </c>
      <c r="EO10" s="251" t="str">
        <f t="shared" si="32"/>
        <v/>
      </c>
      <c r="EP10" s="251"/>
      <c r="EQ10" s="251"/>
      <c r="ER10" s="251" t="e">
        <f>IF(AND(DT10&gt;0,EO10=1,#REF!=""),100,0)</f>
        <v>#REF!</v>
      </c>
      <c r="ES10" s="251" t="e">
        <f t="shared" si="11"/>
        <v>#REF!</v>
      </c>
      <c r="ET10" s="251" t="str">
        <f t="shared" si="33"/>
        <v/>
      </c>
      <c r="EU10" s="251"/>
      <c r="EV10" s="251"/>
      <c r="EW10" s="251">
        <f t="shared" si="34"/>
        <v>0</v>
      </c>
      <c r="EX10" s="251">
        <f t="shared" si="12"/>
        <v>0</v>
      </c>
      <c r="EY10" s="251" t="str">
        <f t="shared" si="35"/>
        <v/>
      </c>
      <c r="EZ10" s="251"/>
      <c r="FA10" s="251"/>
      <c r="FB10" s="251"/>
      <c r="FC10" s="251"/>
      <c r="FD10" s="251"/>
      <c r="FE10" s="251"/>
      <c r="FF10" s="251"/>
      <c r="FG10" s="251">
        <f t="shared" si="36"/>
        <v>0</v>
      </c>
      <c r="FH10" s="251">
        <f t="shared" si="37"/>
        <v>0</v>
      </c>
      <c r="FI10" s="251">
        <f t="shared" si="13"/>
        <v>0</v>
      </c>
      <c r="FJ10" s="251"/>
      <c r="FK10" s="251"/>
      <c r="FL10" s="251"/>
      <c r="FM10" s="251"/>
      <c r="FN10" s="251"/>
      <c r="FO10" s="251">
        <f t="shared" si="14"/>
        <v>0</v>
      </c>
      <c r="FP10" s="251">
        <f t="shared" si="15"/>
        <v>0</v>
      </c>
      <c r="FQ10" s="251"/>
      <c r="FR10" s="260"/>
      <c r="FS10" s="260"/>
      <c r="FT10" s="251"/>
      <c r="FU10" s="251"/>
      <c r="FV10" s="251">
        <f t="shared" si="38"/>
        <v>0</v>
      </c>
      <c r="FW10" s="251">
        <f t="shared" si="16"/>
        <v>0</v>
      </c>
      <c r="FX10" s="251" t="str">
        <f t="shared" si="39"/>
        <v/>
      </c>
      <c r="FY10" s="251"/>
      <c r="FZ10" s="251"/>
      <c r="GA10" s="251" t="e">
        <f>IF(AND(FV10&gt;0,FX10=1,#REF!=""),100,0)</f>
        <v>#REF!</v>
      </c>
      <c r="GB10" s="251" t="e">
        <f t="shared" si="17"/>
        <v>#REF!</v>
      </c>
      <c r="GC10" s="251" t="str">
        <f t="shared" si="40"/>
        <v/>
      </c>
      <c r="GD10" s="251"/>
      <c r="GE10" s="251"/>
      <c r="GF10" s="251"/>
      <c r="GG10" s="251">
        <f t="shared" si="41"/>
        <v>0</v>
      </c>
      <c r="GH10" s="251">
        <f t="shared" si="18"/>
        <v>0</v>
      </c>
      <c r="GI10" s="251" t="str">
        <f t="shared" si="42"/>
        <v/>
      </c>
      <c r="GJ10" s="251"/>
      <c r="GK10" s="251"/>
      <c r="GL10" s="251"/>
      <c r="GM10" s="251">
        <f t="shared" si="43"/>
        <v>0</v>
      </c>
      <c r="GN10" s="251">
        <f t="shared" si="19"/>
        <v>0</v>
      </c>
      <c r="GO10" s="251"/>
      <c r="GP10" s="251"/>
      <c r="GQ10" s="251">
        <f t="shared" si="20"/>
        <v>0</v>
      </c>
      <c r="GR10" s="251">
        <f t="shared" si="21"/>
        <v>0</v>
      </c>
      <c r="GS10" s="249"/>
      <c r="GT10" s="250"/>
      <c r="GU10" s="250"/>
      <c r="GV10" s="250"/>
      <c r="GW10" s="241">
        <f t="shared" si="22"/>
        <v>0</v>
      </c>
      <c r="GX10" s="241">
        <f t="shared" si="23"/>
        <v>0</v>
      </c>
      <c r="GY10" s="241">
        <f t="shared" si="44"/>
        <v>0</v>
      </c>
    </row>
    <row r="11" spans="1:885" s="244" customFormat="1" ht="30" customHeight="1" outlineLevel="1" x14ac:dyDescent="0.45">
      <c r="A11" s="244" t="s">
        <v>371</v>
      </c>
      <c r="B11" s="224" t="str">
        <f t="shared" si="0"/>
        <v/>
      </c>
      <c r="C11" s="261"/>
      <c r="D11" s="226" t="s">
        <v>346</v>
      </c>
      <c r="E11" s="227" t="str">
        <f t="shared" si="24"/>
        <v/>
      </c>
      <c r="F11" s="228"/>
      <c r="G11" s="226"/>
      <c r="H11" s="229"/>
      <c r="I11" s="230" t="str">
        <f>IF('【様式第６号の２】事業計画書兼チェックシート（改修）'!N12="","",'【様式第６号の２】事業計画書兼チェックシート（改修）'!N12)</f>
        <v/>
      </c>
      <c r="J11" s="230" t="str">
        <f>IF('【様式第６号の２】事業計画書兼チェックシート（改修）'!O10="","",'【様式第６号の２】事業計画書兼チェックシート（改修）'!O10)</f>
        <v/>
      </c>
      <c r="K11" s="230" t="str">
        <f>IF('【様式第６号の２】事業計画書兼チェックシート（改修）'!N11="","",'【様式第６号の２】事業計画書兼チェックシート（改修）'!N11)</f>
        <v/>
      </c>
      <c r="L11" s="230" t="str">
        <f>IF('【様式第６号の２】事業計画書兼チェックシート（改修）'!N13="","",'【様式第６号の２】事業計画書兼チェックシート（改修）'!N13)</f>
        <v/>
      </c>
      <c r="M11" s="230" t="str">
        <f>IF('【様式第６号の２】事業計画書兼チェックシート（改修）'!M29="","",'【様式第６号の２】事業計画書兼チェックシート（改修）'!M29)</f>
        <v/>
      </c>
      <c r="N11" s="230" t="str">
        <f>IF('【様式第６号の２】事業計画書兼チェックシート（改修）'!M30="","",'【様式第６号の２】事業計画書兼チェックシート（改修）'!M30)</f>
        <v/>
      </c>
      <c r="O11" s="232"/>
      <c r="P11" s="232"/>
      <c r="Q11" s="233"/>
      <c r="R11" s="232"/>
      <c r="S11" s="232"/>
      <c r="T11" s="234"/>
      <c r="U11" s="232"/>
      <c r="V11" s="232"/>
      <c r="W11" s="232"/>
      <c r="X11" s="232"/>
      <c r="Y11" s="232"/>
      <c r="Z11" s="232"/>
      <c r="AA11" s="234"/>
      <c r="AB11" s="232"/>
      <c r="AC11" s="232"/>
      <c r="AD11" s="232"/>
      <c r="AE11" s="233"/>
      <c r="AF11" s="232"/>
      <c r="AG11" s="232"/>
      <c r="AH11" s="232"/>
      <c r="AI11" s="262"/>
      <c r="AJ11" s="232"/>
      <c r="AK11" s="232"/>
      <c r="AL11" s="263"/>
      <c r="AM11" s="232"/>
      <c r="AN11" s="232"/>
      <c r="AO11" s="232"/>
      <c r="AP11" s="264"/>
      <c r="AQ11" s="232"/>
      <c r="AR11" s="232"/>
      <c r="AS11" s="232"/>
      <c r="AT11" s="232"/>
      <c r="AU11" s="232"/>
      <c r="AV11" s="232"/>
      <c r="AW11" s="232"/>
      <c r="AX11" s="232"/>
      <c r="AY11" s="232"/>
      <c r="AZ11" s="233"/>
      <c r="BA11" s="235"/>
      <c r="BB11" s="235"/>
      <c r="BC11" s="235"/>
      <c r="BD11" s="233"/>
      <c r="BE11" s="230" t="str">
        <f>IF('【様式第６号の２】事業計画書兼チェックシート（改修）'!Q86="","",'【様式第６号の２】事業計画書兼チェックシート（改修）'!Q86)</f>
        <v/>
      </c>
      <c r="BF11" s="230">
        <f>IF('【様式第６号の２】事業計画書兼チェックシート（改修）'!Q87="",0,'【様式第６号の２】事業計画書兼チェックシート（改修）'!Q87)</f>
        <v>0</v>
      </c>
      <c r="BG11" s="230">
        <f>IF('【様式第６号の２】事業計画書兼チェックシート（改修）'!Q88="",0,'【様式第６号の２】事業計画書兼チェックシート（改修）'!Q88)</f>
        <v>0</v>
      </c>
      <c r="BH11" s="264">
        <f>IFERROR(MIN(ROUNDDOWN(BF11,1)*20+INT(BG11)*2,250),"0")</f>
        <v>0</v>
      </c>
      <c r="BI11" s="232" t="str">
        <f>IF(OR(BJ11=1,BK11=1),1,"")</f>
        <v/>
      </c>
      <c r="BJ11" s="232" t="str">
        <f>IF('【様式第６号の２】事業計画書兼チェックシート（改修）'!Y101="","",IF('【様式第６号の２】事業計画書兼チェックシート（改修）'!B103="","",1))</f>
        <v/>
      </c>
      <c r="BK11" s="232" t="str">
        <f>IF('【様式第６号の２】事業計画書兼チェックシート（改修）'!Y101="","",IF('【様式第６号の２】事業計画書兼チェックシート（改修）'!P103="","",1))</f>
        <v/>
      </c>
      <c r="BL11" s="264" t="str">
        <f>IFERROR('【様式第６号の２】事業計画書兼チェックシート（改修）'!Y101*10,"0")</f>
        <v>0</v>
      </c>
      <c r="BM11" s="232" t="str">
        <f>IF(OR(BN11=1,BO11=1,BP11=1),1,"")</f>
        <v/>
      </c>
      <c r="BN11" s="232" t="str">
        <f>IF('【様式第６号の２】事業計画書兼チェックシート（改修）'!Y118="","",IF('【様式第６号の２】事業計画書兼チェックシート（改修）'!B131="","",1))</f>
        <v/>
      </c>
      <c r="BO11" s="232" t="str">
        <f>IF('【様式第６号の２】事業計画書兼チェックシート（改修）'!Y118="","",IF('【様式第６号の２】事業計画書兼チェックシート（改修）'!B133="","",1))</f>
        <v/>
      </c>
      <c r="BP11" s="232" t="str">
        <f>IF('【様式第６号の２】事業計画書兼チェックシート（改修）'!Y118="","",IF('【様式第６号の２】事業計画書兼チェックシート（改修）'!B135="","",1))</f>
        <v/>
      </c>
      <c r="BQ11" s="264" t="str">
        <f>IFERROR('【様式第６号の２】事業計画書兼チェックシート（改修）'!Y118*10,"0")</f>
        <v>0</v>
      </c>
      <c r="BR11" s="232" t="str">
        <f>IFERROR(IF(OR(AND(BS11&gt;=7,BT11&gt;=7,BS11+BT11&gt;=14),AND(BS11&gt;=7,BU11&gt;=3,BU11+BS11&gt;=10),AND(BT11&gt;=7,BU11&gt;=3,BT11+BU11&gt;=10)),1,""),"")</f>
        <v/>
      </c>
      <c r="BS11" s="230">
        <f>IF('【様式第６号の２】事業計画書兼チェックシート（改修）'!N160="",0,'【様式第６号の２】事業計画書兼チェックシート（改修）'!N160)</f>
        <v>0</v>
      </c>
      <c r="BT11" s="230">
        <f>IF('【様式第６号の２】事業計画書兼チェックシート（改修）'!N167="",0,'【様式第６号の２】事業計画書兼チェックシート（改修）'!N167)</f>
        <v>0</v>
      </c>
      <c r="BU11" s="230">
        <f>IF('【様式第６号の２】事業計画書兼チェックシート（改修）'!N178="",0,'【様式第６号の２】事業計画書兼チェックシート（改修）'!N178)</f>
        <v>0</v>
      </c>
      <c r="BV11" s="264" t="str">
        <f>IFERROR('【様式第６号の２】事業計画書兼チェックシート（改修）'!Y148*10,"0")</f>
        <v>0</v>
      </c>
      <c r="BW11" s="275" t="str">
        <f>IF('【様式第６号の２】事業計画書兼チェックシート（改修）'!R167="","",'【様式第６号の２】事業計画書兼チェックシート（改修）'!R167)</f>
        <v/>
      </c>
      <c r="BX11" s="233">
        <f>IFERROR(IF(D11="改修",MIN(500,BH11+BL11+BQ11+BV11,INT(CQ11*10/2)),0),0)</f>
        <v>0</v>
      </c>
      <c r="BY11" s="265" t="str">
        <f>IF('【様式第６号の２】事業計画書兼チェックシート（改修）'!N35="","",'【様式第６号の２】事業計画書兼チェックシート（改修）'!N35)</f>
        <v/>
      </c>
      <c r="BZ11" s="238" t="s">
        <v>99</v>
      </c>
      <c r="CA11" s="238" t="str">
        <f>IF('【様式第６号の２】事業計画書兼チェックシート（改修）'!S35="","",'【様式第６号の２】事業計画書兼チェックシート（改修）'!S35)</f>
        <v/>
      </c>
      <c r="CB11" s="238" t="s">
        <v>180</v>
      </c>
      <c r="CC11" s="238" t="str">
        <f>IF('【様式第６号の２】事業計画書兼チェックシート（改修）'!V35="","",'【様式第６号の２】事業計画書兼チェックシート（改修）'!V35)</f>
        <v/>
      </c>
      <c r="CD11" s="240" t="s">
        <v>97</v>
      </c>
      <c r="CE11" s="265" t="str">
        <f>IF('【様式第６号の２】事業計画書兼チェックシート（改修）'!N36="","",'【様式第６号の２】事業計画書兼チェックシート（改修）'!N36)</f>
        <v/>
      </c>
      <c r="CF11" s="238" t="s">
        <v>99</v>
      </c>
      <c r="CG11" s="238" t="str">
        <f>IF('【様式第６号の２】事業計画書兼チェックシート（改修）'!S36="","",'【様式第６号の２】事業計画書兼チェックシート（改修）'!S36)</f>
        <v/>
      </c>
      <c r="CH11" s="238" t="s">
        <v>180</v>
      </c>
      <c r="CI11" s="238" t="str">
        <f>IF('【様式第６号の２】事業計画書兼チェックシート（改修）'!V36="","",'【様式第６号の２】事業計画書兼チェックシート（改修）'!V36)</f>
        <v/>
      </c>
      <c r="CJ11" s="240" t="s">
        <v>97</v>
      </c>
      <c r="CK11" s="228"/>
      <c r="CL11" s="241">
        <f>BD11+BX11</f>
        <v>0</v>
      </c>
      <c r="CM11" s="265" t="str">
        <f>IF('【様式第６号の２】事業計画書兼チェックシート（改修）'!I39="","",'【様式第６号の２】事業計画書兼チェックシート（改修）'!I39)</f>
        <v/>
      </c>
      <c r="CN11" s="265" t="str">
        <f>IF('【様式第６号の２】事業計画書兼チェックシート（改修）'!I40="","",'【様式第６号の２】事業計画書兼チェックシート（改修）'!I40)</f>
        <v/>
      </c>
      <c r="CO11" s="230" t="str">
        <f>IF('【様式第６号の２】事業計画書兼チェックシート（改修）'!B80="",IF('【様式第６号の２】事業計画書兼チェックシート（改修）'!I77="","",'【様式第６号の２】事業計画書兼チェックシート（改修）'!I77),"手刻み")</f>
        <v/>
      </c>
      <c r="CP11" s="230" t="str">
        <f>IF('【様式第６号の２】事業計画書兼チェックシート（改修）'!I32="","",'【様式第６号の２】事業計画書兼チェックシート（改修）'!I32)</f>
        <v/>
      </c>
      <c r="CQ11" s="230" t="str">
        <f>IF('【様式第６号の２】事業計画書兼チェックシート（改修）'!S31="","",'【様式第６号の２】事業計画書兼チェックシート（改修）'!S31)</f>
        <v/>
      </c>
      <c r="CR11" s="230" t="str">
        <f>IF('【様式第６号の２】事業計画書兼チェックシート（改修）'!I44="","",'【様式第６号の２】事業計画書兼チェックシート（改修）'!I44)</f>
        <v/>
      </c>
      <c r="CS11" s="228"/>
      <c r="CT11" s="228"/>
      <c r="CU11" s="228"/>
      <c r="CV11" s="229"/>
      <c r="CW11" s="229"/>
      <c r="CX11" s="228"/>
      <c r="CY11" s="228"/>
      <c r="CZ11" s="265" t="str">
        <f>IF('【様式第６号の２】事業計画書兼チェックシート（改修）'!D64="","",'【様式第６号の２】事業計画書兼チェックシート（改修）'!D64)</f>
        <v/>
      </c>
      <c r="DA11" s="265" t="str">
        <f>IF('【様式第６号の２】事業計画書兼チェックシート（改修）'!P64="","",'【様式第６号の２】事業計画書兼チェックシート（改修）'!P64)</f>
        <v/>
      </c>
      <c r="DB11" s="274" t="str">
        <f>IF('【様式第６号の２】事業計画書兼チェックシート（改修）'!D65="","",'【様式第６号の２】事業計画書兼チェックシート（改修）'!D65)</f>
        <v/>
      </c>
      <c r="DC11" s="274" t="str">
        <f>IF('【様式第６号の２】事業計画書兼チェックシート（改修）'!P65="","",'【様式第６号の２】事業計画書兼チェックシート（改修）'!P65)</f>
        <v/>
      </c>
      <c r="DD11" s="274" t="str">
        <f>IF('【様式第６号の２】事業計画書兼チェックシート（改修）'!D66="","",'【様式第６号の２】事業計画書兼チェックシート（改修）'!D66)</f>
        <v/>
      </c>
      <c r="DE11" s="274" t="str">
        <f>IF('【様式第６号の２】事業計画書兼チェックシート（改修）'!P66="","",'【様式第６号の２】事業計画書兼チェックシート（改修）'!P66)</f>
        <v/>
      </c>
      <c r="DF11" s="274" t="str">
        <f>IF('【様式第６号の２】事業計画書兼チェックシート（改修）'!D67="","",'【様式第６号の２】事業計画書兼チェックシート（改修）'!D67)</f>
        <v/>
      </c>
      <c r="DG11" s="274" t="str">
        <f>IF('【様式第６号の２】事業計画書兼チェックシート（改修）'!P67="","",'【様式第６号の２】事業計画書兼チェックシート（改修）'!P67)</f>
        <v/>
      </c>
      <c r="DH11" s="274" t="str">
        <f>IF('【様式第６号の２】事業計画書兼チェックシート（改修）'!D68="","",'【様式第６号の２】事業計画書兼チェックシート（改修）'!D68)</f>
        <v/>
      </c>
      <c r="DI11" s="274" t="str">
        <f>IF('【様式第６号の２】事業計画書兼チェックシート（改修）'!P68="","",'【様式第６号の２】事業計画書兼チェックシート（改修）'!P68)</f>
        <v/>
      </c>
      <c r="DJ11" s="230" t="str">
        <f>IF('【様式第６号の２】事業計画書兼チェックシート（改修）'!B53="","","○")</f>
        <v/>
      </c>
      <c r="DK11" s="230" t="str">
        <f>IF('【様式第６号の２】事業計画書兼チェックシート（改修）'!B55="","","○")</f>
        <v/>
      </c>
      <c r="DL11" s="228"/>
      <c r="DM11" s="228"/>
      <c r="DN11" s="228"/>
      <c r="DO11"/>
      <c r="DP11" s="226"/>
      <c r="DQ11" s="235"/>
      <c r="DR11" s="235"/>
      <c r="DS11" s="235"/>
      <c r="DT11" s="233">
        <f t="shared" si="4"/>
        <v>0</v>
      </c>
      <c r="DU11" s="233">
        <f t="shared" si="5"/>
        <v>0</v>
      </c>
      <c r="DV11" s="232" t="str">
        <f t="shared" si="25"/>
        <v/>
      </c>
      <c r="DW11" s="235"/>
      <c r="DX11" s="235"/>
      <c r="DY11" s="234">
        <f t="shared" si="26"/>
        <v>0</v>
      </c>
      <c r="DZ11" s="233">
        <f t="shared" si="6"/>
        <v>0</v>
      </c>
      <c r="EA11" s="232" t="str">
        <f t="shared" si="27"/>
        <v/>
      </c>
      <c r="EB11" s="235"/>
      <c r="EC11" s="235"/>
      <c r="ED11" s="234">
        <f t="shared" si="28"/>
        <v>0</v>
      </c>
      <c r="EE11" s="233">
        <f t="shared" si="7"/>
        <v>0</v>
      </c>
      <c r="EF11" s="232" t="str">
        <f t="shared" si="29"/>
        <v/>
      </c>
      <c r="EG11" s="235"/>
      <c r="EH11" s="235"/>
      <c r="EI11" s="232">
        <f t="shared" si="30"/>
        <v>0</v>
      </c>
      <c r="EJ11" s="232" t="str">
        <f t="shared" si="31"/>
        <v/>
      </c>
      <c r="EK11" s="235"/>
      <c r="EL11" s="232">
        <f t="shared" si="8"/>
        <v>0</v>
      </c>
      <c r="EM11" s="233">
        <f t="shared" si="9"/>
        <v>0</v>
      </c>
      <c r="EN11" s="233">
        <f t="shared" si="10"/>
        <v>0</v>
      </c>
      <c r="EO11" s="232" t="str">
        <f t="shared" si="32"/>
        <v/>
      </c>
      <c r="EP11" s="235"/>
      <c r="EQ11" s="235"/>
      <c r="ER11" s="233" t="e">
        <f>IF(AND(DT11&gt;0,EO11=1,#REF!=""),100,0)</f>
        <v>#REF!</v>
      </c>
      <c r="ES11" s="233" t="e">
        <f t="shared" si="11"/>
        <v>#REF!</v>
      </c>
      <c r="ET11" s="232" t="str">
        <f t="shared" si="33"/>
        <v/>
      </c>
      <c r="EU11" s="235"/>
      <c r="EV11" s="235"/>
      <c r="EW11" s="233">
        <f t="shared" si="34"/>
        <v>0</v>
      </c>
      <c r="EX11" s="233">
        <f t="shared" si="12"/>
        <v>0</v>
      </c>
      <c r="EY11" s="232" t="str">
        <f t="shared" si="35"/>
        <v/>
      </c>
      <c r="EZ11" s="235"/>
      <c r="FA11" s="235"/>
      <c r="FB11" s="235"/>
      <c r="FC11" s="235"/>
      <c r="FD11" s="235"/>
      <c r="FE11" s="235"/>
      <c r="FF11" s="235"/>
      <c r="FG11" s="232">
        <f t="shared" si="36"/>
        <v>0</v>
      </c>
      <c r="FH11" s="233">
        <f t="shared" si="37"/>
        <v>0</v>
      </c>
      <c r="FI11" s="233">
        <f t="shared" si="13"/>
        <v>0</v>
      </c>
      <c r="FJ11" s="235"/>
      <c r="FK11" s="235"/>
      <c r="FL11" s="235"/>
      <c r="FM11" s="235"/>
      <c r="FN11" s="235"/>
      <c r="FO11" s="233">
        <f t="shared" si="14"/>
        <v>0</v>
      </c>
      <c r="FP11" s="233">
        <f t="shared" si="15"/>
        <v>0</v>
      </c>
      <c r="FQ11" s="235"/>
      <c r="FR11" s="243"/>
      <c r="FS11" s="243"/>
      <c r="FT11" s="235"/>
      <c r="FU11" s="235"/>
      <c r="FV11" s="233">
        <f t="shared" si="38"/>
        <v>0</v>
      </c>
      <c r="FW11" s="233">
        <f>MIN(BH11,FV11)</f>
        <v>0</v>
      </c>
      <c r="FX11" s="232" t="str">
        <f t="shared" si="39"/>
        <v/>
      </c>
      <c r="FY11" s="235"/>
      <c r="FZ11" s="235"/>
      <c r="GA11" s="233" t="e">
        <f>IF(AND(FV11&gt;0,FX11=1,#REF!=""),100,0)</f>
        <v>#REF!</v>
      </c>
      <c r="GB11" s="233" t="e">
        <f t="shared" si="17"/>
        <v>#REF!</v>
      </c>
      <c r="GC11" s="232" t="str">
        <f t="shared" si="40"/>
        <v/>
      </c>
      <c r="GD11" s="235"/>
      <c r="GE11" s="235"/>
      <c r="GF11" s="235"/>
      <c r="GG11" s="233">
        <f t="shared" si="41"/>
        <v>0</v>
      </c>
      <c r="GH11" s="233">
        <f t="shared" si="18"/>
        <v>0</v>
      </c>
      <c r="GI11" s="232" t="str">
        <f t="shared" si="42"/>
        <v/>
      </c>
      <c r="GJ11" s="235"/>
      <c r="GK11" s="235"/>
      <c r="GL11" s="235"/>
      <c r="GM11" s="233">
        <f t="shared" si="43"/>
        <v>0</v>
      </c>
      <c r="GN11" s="233">
        <f t="shared" si="19"/>
        <v>0</v>
      </c>
      <c r="GO11" s="235"/>
      <c r="GP11" s="235"/>
      <c r="GQ11" s="233" t="e">
        <f t="shared" si="20"/>
        <v>#REF!</v>
      </c>
      <c r="GR11" s="233" t="e">
        <f t="shared" si="21"/>
        <v>#REF!</v>
      </c>
      <c r="GS11" s="228"/>
      <c r="GT11" s="229"/>
      <c r="GU11" s="229"/>
      <c r="GV11" s="229"/>
      <c r="GW11" s="241">
        <f t="shared" si="22"/>
        <v>0</v>
      </c>
      <c r="GX11" s="241" t="e">
        <f t="shared" si="23"/>
        <v>#REF!</v>
      </c>
      <c r="GY11" s="241" t="e">
        <f t="shared" si="44"/>
        <v>#REF!</v>
      </c>
      <c r="GZ11" s="93"/>
      <c r="HA11" s="93"/>
      <c r="HB11" s="93"/>
      <c r="HC11" s="93"/>
      <c r="HD11" s="93"/>
      <c r="HE11" s="93"/>
      <c r="HF11" s="93"/>
      <c r="HG11" s="93"/>
      <c r="HH11" s="93"/>
      <c r="HI11" s="93"/>
      <c r="HJ11" s="93"/>
      <c r="HK11" s="93"/>
      <c r="HL11" s="93"/>
      <c r="HM11" s="93"/>
      <c r="HN11" s="93"/>
      <c r="HO11" s="93"/>
      <c r="HP11" s="93"/>
      <c r="HQ11" s="93"/>
      <c r="HR11" s="93"/>
      <c r="HS11" s="93"/>
      <c r="HT11" s="93"/>
      <c r="HU11" s="93"/>
      <c r="HV11" s="93"/>
      <c r="HW11" s="93"/>
      <c r="HX11" s="93"/>
      <c r="HY11" s="93"/>
      <c r="HZ11" s="93"/>
      <c r="IA11" s="93"/>
      <c r="IB11" s="93"/>
      <c r="IC11" s="93"/>
      <c r="ID11" s="93"/>
      <c r="IE11" s="93"/>
      <c r="IF11" s="93"/>
      <c r="IG11" s="93"/>
      <c r="IH11" s="93"/>
      <c r="II11" s="93"/>
      <c r="IJ11" s="93"/>
      <c r="IK11" s="93"/>
      <c r="IL11" s="93"/>
      <c r="IM11" s="93"/>
      <c r="IN11" s="93"/>
      <c r="IO11" s="93"/>
      <c r="IP11" s="93"/>
      <c r="IQ11" s="93"/>
      <c r="IR11" s="93"/>
      <c r="IS11" s="93"/>
      <c r="IT11" s="93"/>
      <c r="IU11" s="93"/>
      <c r="IV11" s="93"/>
      <c r="IW11" s="93"/>
      <c r="IX11" s="93"/>
      <c r="IY11" s="93"/>
      <c r="IZ11" s="93"/>
      <c r="JA11" s="93"/>
      <c r="JB11" s="93"/>
      <c r="JC11" s="93"/>
      <c r="JD11" s="93"/>
      <c r="JE11" s="93"/>
      <c r="JF11" s="93"/>
      <c r="JG11" s="93"/>
      <c r="JH11" s="93"/>
      <c r="JI11" s="93"/>
      <c r="JJ11" s="93"/>
      <c r="JK11" s="93"/>
      <c r="JL11" s="93"/>
      <c r="JM11" s="93"/>
      <c r="JN11" s="93"/>
      <c r="JO11" s="93"/>
      <c r="JP11" s="93"/>
      <c r="JQ11" s="93"/>
      <c r="JR11" s="93"/>
      <c r="JS11" s="93"/>
      <c r="JT11" s="93"/>
      <c r="JU11" s="93"/>
      <c r="JV11" s="93"/>
      <c r="JW11" s="93"/>
      <c r="JX11" s="93"/>
      <c r="JY11" s="93"/>
      <c r="JZ11" s="93"/>
      <c r="KA11" s="93"/>
      <c r="KB11" s="93"/>
      <c r="KC11" s="93"/>
      <c r="KD11" s="93"/>
      <c r="KE11" s="93"/>
      <c r="KF11" s="93"/>
      <c r="KG11" s="93"/>
      <c r="KH11" s="93"/>
      <c r="KI11" s="93"/>
      <c r="KJ11" s="93"/>
      <c r="KK11" s="93"/>
      <c r="KL11" s="93"/>
      <c r="KM11" s="93"/>
      <c r="KN11" s="93"/>
      <c r="KO11" s="93"/>
      <c r="KP11" s="93"/>
      <c r="KQ11" s="93"/>
      <c r="KR11" s="93"/>
      <c r="KS11" s="93"/>
      <c r="KT11" s="93"/>
      <c r="KU11" s="93"/>
      <c r="KV11" s="93"/>
      <c r="KW11" s="93"/>
      <c r="KX11" s="93"/>
      <c r="KY11" s="93"/>
      <c r="KZ11" s="93"/>
      <c r="LA11" s="93"/>
      <c r="LB11" s="93"/>
      <c r="LC11" s="93"/>
      <c r="LD11" s="93"/>
      <c r="LE11" s="93"/>
      <c r="LF11" s="93"/>
      <c r="LG11" s="93"/>
      <c r="LH11" s="93"/>
      <c r="LI11" s="93"/>
      <c r="LJ11" s="93"/>
      <c r="LK11" s="93"/>
      <c r="LL11" s="93"/>
      <c r="LM11" s="93"/>
      <c r="LN11" s="93"/>
      <c r="LO11" s="93"/>
      <c r="LP11" s="93"/>
      <c r="LQ11" s="93"/>
      <c r="LR11" s="93"/>
      <c r="LS11" s="93"/>
      <c r="LT11" s="93"/>
      <c r="LU11" s="93"/>
      <c r="LV11" s="93"/>
      <c r="LW11" s="93"/>
      <c r="LX11" s="93"/>
      <c r="LY11" s="93"/>
      <c r="LZ11" s="93"/>
      <c r="MA11" s="93"/>
      <c r="MB11" s="93"/>
      <c r="MC11" s="93"/>
      <c r="MD11" s="93"/>
      <c r="ME11" s="93"/>
      <c r="MF11" s="93"/>
      <c r="MG11" s="93"/>
      <c r="MH11" s="93"/>
      <c r="MI11" s="93"/>
      <c r="MJ11" s="93"/>
      <c r="MK11" s="93"/>
      <c r="ML11" s="93"/>
      <c r="MM11" s="93"/>
      <c r="MN11" s="93"/>
      <c r="MO11" s="93"/>
      <c r="MP11" s="93"/>
      <c r="MQ11" s="93"/>
      <c r="MR11" s="93"/>
      <c r="MS11" s="93"/>
      <c r="MT11" s="93"/>
      <c r="MU11" s="93"/>
      <c r="MV11" s="93"/>
      <c r="MW11" s="93"/>
      <c r="MX11" s="93"/>
      <c r="MY11" s="93"/>
      <c r="MZ11" s="93"/>
      <c r="NA11" s="93"/>
      <c r="NB11" s="93"/>
      <c r="NC11" s="93"/>
      <c r="ND11" s="93"/>
      <c r="NE11" s="93"/>
      <c r="NF11" s="93"/>
      <c r="NG11" s="93"/>
      <c r="NH11" s="93"/>
      <c r="NI11" s="93"/>
      <c r="NJ11" s="93"/>
      <c r="NK11" s="93"/>
      <c r="NL11" s="93"/>
      <c r="NM11" s="93"/>
      <c r="NN11" s="93"/>
      <c r="NO11" s="93"/>
      <c r="NP11" s="93"/>
      <c r="NQ11" s="93"/>
      <c r="NR11" s="93"/>
      <c r="NS11" s="93"/>
      <c r="NT11" s="93"/>
      <c r="NU11" s="93"/>
      <c r="NV11" s="93"/>
      <c r="NW11" s="93"/>
      <c r="NX11" s="93"/>
      <c r="NY11" s="93"/>
      <c r="NZ11" s="93"/>
      <c r="OA11" s="93"/>
      <c r="OB11" s="93"/>
      <c r="OC11" s="93"/>
      <c r="OD11" s="93"/>
      <c r="OE11" s="93"/>
      <c r="OF11" s="93"/>
      <c r="OG11" s="93"/>
      <c r="OH11" s="93"/>
      <c r="OI11" s="93"/>
      <c r="OJ11" s="93"/>
      <c r="OK11" s="93"/>
      <c r="OL11" s="93"/>
      <c r="OM11" s="93"/>
      <c r="ON11" s="93"/>
      <c r="OO11" s="93"/>
      <c r="OP11" s="93"/>
      <c r="OQ11" s="93"/>
      <c r="OR11" s="93"/>
      <c r="OS11" s="93"/>
      <c r="OT11" s="93"/>
      <c r="OU11" s="93"/>
      <c r="OV11" s="93"/>
      <c r="OW11" s="93"/>
      <c r="OX11" s="93"/>
      <c r="OY11" s="93"/>
      <c r="OZ11" s="93"/>
      <c r="PA11" s="93"/>
      <c r="PB11" s="93"/>
      <c r="PC11" s="93"/>
      <c r="PD11" s="93"/>
      <c r="PE11" s="93"/>
      <c r="PF11" s="93"/>
      <c r="PG11" s="93"/>
      <c r="PH11" s="93"/>
      <c r="PI11" s="93"/>
      <c r="PJ11" s="93"/>
      <c r="PK11" s="93"/>
      <c r="PL11" s="93"/>
      <c r="PM11" s="93"/>
      <c r="PN11" s="93"/>
      <c r="PO11" s="93"/>
      <c r="PP11" s="93"/>
      <c r="PQ11" s="93"/>
      <c r="PR11" s="93"/>
      <c r="PS11" s="93"/>
      <c r="PT11" s="93"/>
      <c r="PU11" s="93"/>
      <c r="PV11" s="93"/>
      <c r="PW11" s="93"/>
      <c r="PX11" s="93"/>
      <c r="PY11" s="93"/>
      <c r="PZ11" s="93"/>
      <c r="QA11" s="93"/>
      <c r="QB11" s="93"/>
      <c r="QC11" s="93"/>
      <c r="QD11" s="93"/>
      <c r="QE11" s="93"/>
      <c r="QF11" s="93"/>
      <c r="QG11" s="93"/>
      <c r="QH11" s="93"/>
      <c r="QI11" s="93"/>
      <c r="QJ11" s="93"/>
      <c r="QK11" s="93"/>
      <c r="QL11" s="93"/>
      <c r="QM11" s="93"/>
      <c r="QN11" s="93"/>
      <c r="QO11" s="93"/>
      <c r="QP11" s="93"/>
      <c r="QQ11" s="93"/>
      <c r="QR11" s="93"/>
      <c r="QS11" s="93"/>
      <c r="QT11" s="93"/>
      <c r="QU11" s="93"/>
      <c r="QV11" s="93"/>
      <c r="QW11" s="93"/>
      <c r="QX11" s="93"/>
      <c r="QY11" s="93"/>
      <c r="QZ11" s="93"/>
      <c r="RA11" s="93"/>
      <c r="RB11" s="93"/>
      <c r="RC11" s="93"/>
      <c r="RD11" s="93"/>
      <c r="RE11" s="93"/>
      <c r="RF11" s="93"/>
      <c r="RG11" s="93"/>
      <c r="RH11" s="93"/>
      <c r="RI11" s="93"/>
      <c r="RJ11" s="93"/>
      <c r="RK11" s="93"/>
      <c r="RL11" s="93"/>
      <c r="RM11" s="93"/>
      <c r="RN11" s="93"/>
      <c r="RO11" s="93"/>
      <c r="RP11" s="93"/>
      <c r="RQ11" s="93"/>
      <c r="RR11" s="93"/>
      <c r="RS11" s="93"/>
      <c r="RT11" s="93"/>
      <c r="RU11" s="93"/>
      <c r="RV11" s="93"/>
      <c r="RW11" s="93"/>
      <c r="RX11" s="93"/>
      <c r="RY11" s="93"/>
      <c r="RZ11" s="93"/>
      <c r="SA11" s="93"/>
      <c r="SB11" s="93"/>
      <c r="SC11" s="93"/>
      <c r="SD11" s="93"/>
      <c r="SE11" s="93"/>
      <c r="SF11" s="93"/>
      <c r="SG11" s="93"/>
      <c r="SH11" s="93"/>
      <c r="SI11" s="93"/>
      <c r="SJ11" s="93"/>
      <c r="SK11" s="93"/>
      <c r="SL11" s="93"/>
      <c r="SM11" s="93"/>
      <c r="SN11" s="93"/>
      <c r="SO11" s="93"/>
      <c r="SP11" s="93"/>
      <c r="SQ11" s="93"/>
      <c r="SR11" s="93"/>
      <c r="SS11" s="93"/>
      <c r="ST11" s="93"/>
      <c r="SU11" s="93"/>
      <c r="SV11" s="93"/>
      <c r="SW11" s="93"/>
      <c r="SX11" s="93"/>
      <c r="SY11" s="93"/>
      <c r="SZ11" s="93"/>
      <c r="TA11" s="93"/>
      <c r="TB11" s="93"/>
      <c r="TC11" s="93"/>
      <c r="TD11" s="93"/>
      <c r="TE11" s="93"/>
      <c r="TF11" s="93"/>
      <c r="TG11" s="93"/>
      <c r="TH11" s="93"/>
      <c r="TI11" s="93"/>
      <c r="TJ11" s="93"/>
      <c r="TK11" s="93"/>
      <c r="TL11" s="93"/>
      <c r="TM11" s="93"/>
      <c r="TN11" s="93"/>
      <c r="TO11" s="93"/>
      <c r="TP11" s="93"/>
      <c r="TQ11" s="93"/>
      <c r="TR11" s="93"/>
      <c r="TS11" s="93"/>
      <c r="TT11" s="93"/>
      <c r="TU11" s="93"/>
      <c r="TV11" s="93"/>
      <c r="TW11" s="93"/>
      <c r="TX11" s="93"/>
      <c r="TY11" s="93"/>
      <c r="TZ11" s="93"/>
      <c r="UA11" s="93"/>
      <c r="UB11" s="93"/>
      <c r="UC11" s="93"/>
      <c r="UD11" s="93"/>
      <c r="UE11" s="93"/>
      <c r="UF11" s="93"/>
      <c r="UG11" s="93"/>
      <c r="UH11" s="93"/>
      <c r="UI11" s="93"/>
      <c r="UJ11" s="93"/>
      <c r="UK11" s="93"/>
      <c r="UL11" s="93"/>
      <c r="UM11" s="93"/>
      <c r="UN11" s="93"/>
      <c r="UO11" s="93"/>
      <c r="UP11" s="93"/>
      <c r="UQ11" s="93"/>
      <c r="UR11" s="93"/>
      <c r="US11" s="93"/>
      <c r="UT11" s="93"/>
      <c r="UU11" s="93"/>
      <c r="UV11" s="93"/>
      <c r="UW11" s="93"/>
      <c r="UX11" s="93"/>
      <c r="UY11" s="93"/>
      <c r="UZ11" s="93"/>
      <c r="VA11" s="93"/>
      <c r="VB11" s="93"/>
      <c r="VC11" s="93"/>
      <c r="VD11" s="93"/>
      <c r="VE11" s="93"/>
      <c r="VF11" s="93"/>
      <c r="VG11" s="93"/>
      <c r="VH11" s="93"/>
      <c r="VI11" s="93"/>
      <c r="VJ11" s="93"/>
      <c r="VK11" s="93"/>
      <c r="VL11" s="93"/>
      <c r="VM11" s="93"/>
      <c r="VN11" s="93"/>
      <c r="VO11" s="93"/>
      <c r="VP11" s="93"/>
      <c r="VQ11" s="93"/>
      <c r="VR11" s="93"/>
      <c r="VS11" s="93"/>
      <c r="VT11" s="93"/>
      <c r="VU11" s="93"/>
      <c r="VV11" s="93"/>
      <c r="VW11" s="93"/>
      <c r="VX11" s="93"/>
      <c r="VY11" s="93"/>
      <c r="VZ11" s="93"/>
      <c r="WA11" s="93"/>
      <c r="WB11" s="93"/>
      <c r="WC11" s="93"/>
      <c r="WD11" s="93"/>
      <c r="WE11" s="93"/>
      <c r="WF11" s="93"/>
      <c r="WG11" s="93"/>
      <c r="WH11" s="93"/>
      <c r="WI11" s="93"/>
      <c r="WJ11" s="93"/>
      <c r="WK11" s="93"/>
      <c r="WL11" s="93"/>
      <c r="WM11" s="93"/>
      <c r="WN11" s="93"/>
      <c r="WO11" s="93"/>
      <c r="WP11" s="93"/>
      <c r="WQ11" s="93"/>
      <c r="WR11" s="93"/>
      <c r="WS11" s="93"/>
      <c r="WT11" s="93"/>
      <c r="WU11" s="93"/>
      <c r="WV11" s="93"/>
      <c r="WW11" s="93"/>
      <c r="WX11" s="93"/>
      <c r="WY11" s="93"/>
      <c r="WZ11" s="93"/>
      <c r="XA11" s="93"/>
      <c r="XB11" s="93"/>
      <c r="XC11" s="93"/>
      <c r="XD11" s="93"/>
      <c r="XE11" s="93"/>
      <c r="XF11" s="93"/>
      <c r="XG11" s="93"/>
      <c r="XH11" s="93"/>
      <c r="XI11" s="93"/>
      <c r="XJ11" s="93"/>
      <c r="XK11" s="93"/>
      <c r="XL11" s="93"/>
      <c r="XM11" s="93"/>
      <c r="XN11" s="93"/>
      <c r="XO11" s="93"/>
      <c r="XP11" s="93"/>
      <c r="XQ11" s="93"/>
      <c r="XR11" s="93"/>
      <c r="XS11" s="93"/>
      <c r="XT11" s="93"/>
      <c r="XU11" s="93"/>
      <c r="XV11" s="93"/>
      <c r="XW11" s="93"/>
      <c r="XX11" s="93"/>
      <c r="XY11" s="93"/>
      <c r="XZ11" s="93"/>
      <c r="YA11" s="93"/>
      <c r="YB11" s="93"/>
      <c r="YC11" s="93"/>
      <c r="YD11" s="93"/>
      <c r="YE11" s="93"/>
      <c r="YF11" s="93"/>
      <c r="YG11" s="93"/>
      <c r="YH11" s="93"/>
      <c r="YI11" s="93"/>
      <c r="YJ11" s="93"/>
      <c r="YK11" s="93"/>
      <c r="YL11" s="93"/>
      <c r="YM11" s="93"/>
      <c r="YN11" s="93"/>
      <c r="YO11" s="93"/>
      <c r="YP11" s="93"/>
      <c r="YQ11" s="93"/>
      <c r="YR11" s="93"/>
      <c r="YS11" s="93"/>
      <c r="YT11" s="93"/>
      <c r="YU11" s="93"/>
      <c r="YV11" s="93"/>
      <c r="YW11" s="93"/>
      <c r="YX11" s="93"/>
      <c r="YY11" s="93"/>
      <c r="YZ11" s="93"/>
      <c r="ZA11" s="93"/>
      <c r="ZB11" s="93"/>
      <c r="ZC11" s="93"/>
      <c r="ZD11" s="93"/>
      <c r="ZE11" s="93"/>
      <c r="ZF11" s="93"/>
      <c r="ZG11" s="93"/>
      <c r="ZH11" s="93"/>
      <c r="ZI11" s="93"/>
      <c r="ZJ11" s="93"/>
      <c r="ZK11" s="93"/>
      <c r="ZL11" s="93"/>
      <c r="ZM11" s="93"/>
      <c r="ZN11" s="93"/>
      <c r="ZO11" s="93"/>
      <c r="ZP11" s="93"/>
      <c r="ZQ11" s="93"/>
      <c r="ZR11" s="93"/>
      <c r="ZS11" s="93"/>
      <c r="ZT11" s="93"/>
      <c r="ZU11" s="93"/>
      <c r="ZV11" s="93"/>
      <c r="ZW11" s="93"/>
      <c r="ZX11" s="93"/>
      <c r="ZY11" s="93"/>
      <c r="ZZ11" s="93"/>
      <c r="AAA11" s="93"/>
      <c r="AAB11" s="93"/>
      <c r="AAC11" s="93"/>
      <c r="AAD11" s="93"/>
      <c r="AAE11" s="93"/>
      <c r="AAF11" s="93"/>
      <c r="AAG11" s="93"/>
      <c r="AAH11" s="93"/>
      <c r="AAI11" s="93"/>
      <c r="AAJ11" s="93"/>
      <c r="AAK11" s="93"/>
      <c r="AAL11" s="93"/>
      <c r="AAM11" s="93"/>
      <c r="AAN11" s="93"/>
      <c r="AAO11" s="93"/>
      <c r="AAP11" s="93"/>
      <c r="AAQ11" s="93"/>
      <c r="AAR11" s="93"/>
      <c r="AAS11" s="93"/>
      <c r="AAT11" s="93"/>
      <c r="AAU11" s="93"/>
      <c r="AAV11" s="93"/>
      <c r="AAW11" s="93"/>
      <c r="AAX11" s="93"/>
      <c r="AAY11" s="93"/>
      <c r="AAZ11" s="93"/>
      <c r="ABA11" s="93"/>
      <c r="ABB11" s="93"/>
      <c r="ABC11" s="93"/>
      <c r="ABD11" s="93"/>
      <c r="ABE11" s="93"/>
      <c r="ABF11" s="93"/>
      <c r="ABG11" s="93"/>
      <c r="ABH11" s="93"/>
      <c r="ABI11" s="93"/>
      <c r="ABJ11" s="93"/>
      <c r="ABK11" s="93"/>
      <c r="ABL11" s="93"/>
      <c r="ABM11" s="93"/>
      <c r="ABN11" s="93"/>
      <c r="ABO11" s="93"/>
      <c r="ABP11" s="93"/>
      <c r="ABQ11" s="93"/>
      <c r="ABR11" s="93"/>
      <c r="ABS11" s="93"/>
      <c r="ABT11" s="93"/>
      <c r="ABU11" s="93"/>
      <c r="ABV11" s="93"/>
      <c r="ABW11" s="93"/>
      <c r="ABX11" s="93"/>
      <c r="ABY11" s="93"/>
      <c r="ABZ11" s="93"/>
      <c r="ACA11" s="93"/>
      <c r="ACB11" s="93"/>
      <c r="ACC11" s="93"/>
      <c r="ACD11" s="93"/>
      <c r="ACE11" s="93"/>
      <c r="ACF11" s="93"/>
      <c r="ACG11" s="93"/>
      <c r="ACH11" s="93"/>
      <c r="ACI11" s="93"/>
      <c r="ACJ11" s="93"/>
      <c r="ACK11" s="93"/>
      <c r="ACL11" s="93"/>
      <c r="ACM11" s="93"/>
      <c r="ACN11" s="93"/>
      <c r="ACO11" s="93"/>
      <c r="ACP11" s="93"/>
      <c r="ACQ11" s="93"/>
      <c r="ACR11" s="93"/>
      <c r="ACS11" s="93"/>
      <c r="ACT11" s="93"/>
      <c r="ACU11" s="93"/>
      <c r="ACV11" s="93"/>
      <c r="ACW11" s="93"/>
      <c r="ACX11" s="93"/>
      <c r="ACY11" s="93"/>
      <c r="ACZ11" s="93"/>
      <c r="ADA11" s="93"/>
      <c r="ADB11" s="93"/>
      <c r="ADC11" s="93"/>
      <c r="ADD11" s="93"/>
      <c r="ADE11" s="93"/>
      <c r="ADF11" s="93"/>
      <c r="ADG11" s="93"/>
      <c r="ADH11" s="93"/>
      <c r="ADI11" s="93"/>
      <c r="ADJ11" s="93"/>
      <c r="ADK11" s="93"/>
      <c r="ADL11" s="93"/>
      <c r="ADM11" s="93"/>
      <c r="ADN11" s="93"/>
      <c r="ADO11" s="93"/>
      <c r="ADP11" s="93"/>
      <c r="ADQ11" s="93"/>
      <c r="ADR11" s="93"/>
      <c r="ADS11" s="93"/>
      <c r="ADT11" s="93"/>
      <c r="ADU11" s="93"/>
      <c r="ADV11" s="93"/>
      <c r="ADW11" s="93"/>
      <c r="ADX11" s="93"/>
      <c r="ADY11" s="93"/>
      <c r="ADZ11" s="93"/>
      <c r="AEA11" s="93"/>
      <c r="AEB11" s="93"/>
      <c r="AEC11" s="93"/>
      <c r="AED11" s="93"/>
      <c r="AEE11" s="93"/>
      <c r="AEF11" s="93"/>
      <c r="AEG11" s="93"/>
      <c r="AEH11" s="93"/>
      <c r="AEI11" s="93"/>
      <c r="AEJ11" s="93"/>
      <c r="AEK11" s="93"/>
      <c r="AEL11" s="93"/>
      <c r="AEM11" s="93"/>
      <c r="AEN11" s="93"/>
      <c r="AEO11" s="93"/>
      <c r="AEP11" s="93"/>
      <c r="AEQ11" s="93"/>
      <c r="AER11" s="93"/>
      <c r="AES11" s="93"/>
      <c r="AET11" s="93"/>
      <c r="AEU11" s="93"/>
      <c r="AEV11" s="93"/>
      <c r="AEW11" s="93"/>
      <c r="AEX11" s="93"/>
      <c r="AEY11" s="93"/>
      <c r="AEZ11" s="93"/>
      <c r="AFA11" s="93"/>
      <c r="AFB11" s="93"/>
      <c r="AFC11" s="93"/>
      <c r="AFD11" s="93"/>
      <c r="AFE11" s="93"/>
      <c r="AFF11" s="93"/>
      <c r="AFG11" s="93"/>
      <c r="AFH11" s="93"/>
      <c r="AFI11" s="93"/>
      <c r="AFJ11" s="93"/>
      <c r="AFK11" s="93"/>
      <c r="AFL11" s="93"/>
      <c r="AFM11" s="93"/>
      <c r="AFN11" s="93"/>
      <c r="AFO11" s="93"/>
      <c r="AFP11" s="93"/>
      <c r="AFQ11" s="93"/>
      <c r="AFR11" s="93"/>
      <c r="AFS11" s="93"/>
      <c r="AFT11" s="93"/>
      <c r="AFU11" s="93"/>
      <c r="AFV11" s="93"/>
      <c r="AFW11" s="93"/>
      <c r="AFX11" s="93"/>
      <c r="AFY11" s="93"/>
      <c r="AFZ11" s="93"/>
      <c r="AGA11" s="93"/>
      <c r="AGB11" s="93"/>
      <c r="AGC11" s="93"/>
      <c r="AGD11" s="93"/>
      <c r="AGE11" s="93"/>
      <c r="AGF11" s="93"/>
      <c r="AGG11" s="93"/>
      <c r="AGH11" s="93"/>
      <c r="AGI11" s="93"/>
      <c r="AGJ11" s="93"/>
      <c r="AGK11" s="93"/>
      <c r="AGL11" s="93"/>
      <c r="AGM11" s="93"/>
      <c r="AGN11" s="93"/>
      <c r="AGO11" s="93"/>
      <c r="AGP11" s="93"/>
      <c r="AGQ11" s="93"/>
      <c r="AGR11" s="93"/>
      <c r="AGS11" s="93"/>
      <c r="AGT11" s="93"/>
      <c r="AGU11" s="93"/>
      <c r="AGV11" s="93"/>
      <c r="AGW11" s="93"/>
      <c r="AGX11" s="93"/>
      <c r="AGY11" s="93"/>
      <c r="AGZ11" s="93"/>
      <c r="AHA11" s="93"/>
    </row>
    <row r="12" spans="1:885" ht="30" customHeight="1" outlineLevel="1" x14ac:dyDescent="0.45">
      <c r="B12" s="271" t="s">
        <v>376</v>
      </c>
      <c r="K12" s="93" t="s">
        <v>369</v>
      </c>
    </row>
    <row r="13" spans="1:885" s="244" customFormat="1" ht="30" hidden="1" customHeight="1" x14ac:dyDescent="0.45">
      <c r="B13" s="266">
        <f>SUBTOTAL(3,B11:B11)</f>
        <v>1</v>
      </c>
      <c r="C13" s="267" t="s">
        <v>370</v>
      </c>
      <c r="D13" s="268">
        <f>SUBTOTAL(3,D11:D11)</f>
        <v>1</v>
      </c>
      <c r="E13" s="268">
        <f>SUBTOTAL(3,E11:E11)</f>
        <v>1</v>
      </c>
      <c r="G13" s="268">
        <f>SUBTOTAL(3,G11:G11)</f>
        <v>0</v>
      </c>
      <c r="H13" s="269"/>
      <c r="J13" s="270"/>
      <c r="K13" s="266">
        <f>SUBTOTAL(3,K11:K11)</f>
        <v>1</v>
      </c>
      <c r="L13" s="270"/>
      <c r="M13" s="270"/>
      <c r="O13" s="266">
        <f t="shared" ref="O13:AQ13" si="65">SUBTOTAL(9,O11:O11)</f>
        <v>0</v>
      </c>
      <c r="P13" s="266">
        <f t="shared" si="65"/>
        <v>0</v>
      </c>
      <c r="Q13" s="266">
        <f t="shared" si="65"/>
        <v>0</v>
      </c>
      <c r="R13" s="266">
        <f t="shared" si="65"/>
        <v>0</v>
      </c>
      <c r="S13" s="266">
        <f t="shared" si="65"/>
        <v>0</v>
      </c>
      <c r="T13" s="266">
        <f t="shared" si="65"/>
        <v>0</v>
      </c>
      <c r="U13" s="266">
        <f t="shared" si="65"/>
        <v>0</v>
      </c>
      <c r="V13" s="266">
        <f t="shared" si="65"/>
        <v>0</v>
      </c>
      <c r="W13" s="266"/>
      <c r="X13" s="266"/>
      <c r="Y13" s="266"/>
      <c r="Z13" s="266"/>
      <c r="AA13" s="266">
        <f t="shared" si="65"/>
        <v>0</v>
      </c>
      <c r="AB13" s="266">
        <f t="shared" si="65"/>
        <v>0</v>
      </c>
      <c r="AC13" s="266">
        <f t="shared" si="65"/>
        <v>0</v>
      </c>
      <c r="AD13" s="266">
        <f t="shared" si="65"/>
        <v>0</v>
      </c>
      <c r="AE13" s="266">
        <f t="shared" si="65"/>
        <v>0</v>
      </c>
      <c r="AF13" s="266">
        <f t="shared" si="65"/>
        <v>0</v>
      </c>
      <c r="AG13" s="266">
        <f t="shared" si="65"/>
        <v>0</v>
      </c>
      <c r="AH13" s="266">
        <f t="shared" si="65"/>
        <v>0</v>
      </c>
      <c r="AI13" s="266">
        <f t="shared" si="65"/>
        <v>0</v>
      </c>
      <c r="AJ13" s="266">
        <f t="shared" si="65"/>
        <v>0</v>
      </c>
      <c r="AK13" s="266">
        <f t="shared" si="65"/>
        <v>0</v>
      </c>
      <c r="AL13" s="266">
        <f t="shared" si="65"/>
        <v>0</v>
      </c>
      <c r="AM13" s="266">
        <f t="shared" si="65"/>
        <v>0</v>
      </c>
      <c r="AN13" s="266">
        <f t="shared" si="65"/>
        <v>0</v>
      </c>
      <c r="AO13" s="266">
        <f t="shared" si="65"/>
        <v>0</v>
      </c>
      <c r="AP13" s="266">
        <f t="shared" si="65"/>
        <v>0</v>
      </c>
      <c r="AQ13" s="266">
        <f t="shared" si="65"/>
        <v>0</v>
      </c>
      <c r="AR13" s="266">
        <f t="shared" ref="AR13:AX13" si="66">SUBTOTAL(3,AR11:AR11)</f>
        <v>0</v>
      </c>
      <c r="AS13" s="266">
        <f t="shared" si="66"/>
        <v>0</v>
      </c>
      <c r="AT13" s="266">
        <f t="shared" si="66"/>
        <v>0</v>
      </c>
      <c r="AU13" s="266">
        <f t="shared" si="66"/>
        <v>0</v>
      </c>
      <c r="AV13" s="266">
        <f t="shared" si="66"/>
        <v>0</v>
      </c>
      <c r="AW13" s="266">
        <f t="shared" si="66"/>
        <v>0</v>
      </c>
      <c r="AX13" s="266">
        <f t="shared" si="66"/>
        <v>0</v>
      </c>
      <c r="AY13" s="266">
        <f>SUBTOTAL(9,AY11:AY11)</f>
        <v>0</v>
      </c>
      <c r="AZ13" s="266">
        <f>SUBTOTAL(9,AZ11:AZ11)</f>
        <v>0</v>
      </c>
      <c r="BA13" s="266">
        <f>SUBTOTAL(3,BA11:BA11)</f>
        <v>0</v>
      </c>
      <c r="BB13" s="266">
        <f>SUBTOTAL(3,BB11:BB11)</f>
        <v>0</v>
      </c>
      <c r="BC13" s="266">
        <f>SUBTOTAL(3,BC11:BC11)</f>
        <v>0</v>
      </c>
      <c r="BD13" s="266">
        <f t="shared" ref="BD13:BR13" si="67">SUBTOTAL(9,BD11:BD11)</f>
        <v>0</v>
      </c>
      <c r="BE13" s="266">
        <f t="shared" si="67"/>
        <v>0</v>
      </c>
      <c r="BF13" s="266">
        <f t="shared" si="67"/>
        <v>0</v>
      </c>
      <c r="BG13" s="266">
        <f t="shared" si="67"/>
        <v>0</v>
      </c>
      <c r="BH13" s="266">
        <f>SUBTOTAL(9,BH11:BH11)</f>
        <v>0</v>
      </c>
      <c r="BI13" s="266">
        <f t="shared" si="67"/>
        <v>0</v>
      </c>
      <c r="BJ13" s="266">
        <f t="shared" si="67"/>
        <v>0</v>
      </c>
      <c r="BK13" s="266">
        <f t="shared" si="67"/>
        <v>0</v>
      </c>
      <c r="BL13" s="266">
        <f t="shared" si="67"/>
        <v>0</v>
      </c>
      <c r="BM13" s="266">
        <f t="shared" si="67"/>
        <v>0</v>
      </c>
      <c r="BN13" s="266">
        <f t="shared" si="67"/>
        <v>0</v>
      </c>
      <c r="BO13" s="266">
        <f t="shared" si="67"/>
        <v>0</v>
      </c>
      <c r="BP13" s="266">
        <f t="shared" si="67"/>
        <v>0</v>
      </c>
      <c r="BQ13" s="266">
        <f t="shared" si="67"/>
        <v>0</v>
      </c>
      <c r="BR13" s="266">
        <f t="shared" si="67"/>
        <v>0</v>
      </c>
      <c r="BS13" s="266">
        <f>SUBTOTAL(3,BS11:BS11)</f>
        <v>1</v>
      </c>
      <c r="BT13" s="266">
        <f>SUBTOTAL(3,BT11:BT11)</f>
        <v>1</v>
      </c>
      <c r="BU13" s="266">
        <f>SUBTOTAL(3,BU11:BU11)</f>
        <v>1</v>
      </c>
      <c r="BV13" s="266">
        <f>SUBTOTAL(9,BV11:BV11)</f>
        <v>0</v>
      </c>
      <c r="BW13" s="266">
        <f>SUBTOTAL(3,BW11:BW11)</f>
        <v>1</v>
      </c>
      <c r="BX13" s="266">
        <f>SUBTOTAL(9,BX11:BX11)</f>
        <v>0</v>
      </c>
      <c r="BY13" s="269"/>
      <c r="BZ13" s="269"/>
      <c r="CA13" s="269"/>
      <c r="CB13" s="269"/>
      <c r="CC13" s="269"/>
      <c r="CD13" s="269"/>
      <c r="CE13" s="269"/>
      <c r="CF13" s="269"/>
      <c r="CG13" s="269"/>
      <c r="CH13" s="269"/>
      <c r="CI13" s="269"/>
      <c r="CJ13" s="269"/>
      <c r="CK13" s="269"/>
      <c r="CL13" s="266">
        <f>SUBTOTAL(9,CL11:CL11)</f>
        <v>0</v>
      </c>
      <c r="CM13" s="266">
        <f>SUBTOTAL(3,CM11:CM11)</f>
        <v>1</v>
      </c>
      <c r="CO13" s="268">
        <f>SUBTOTAL(3,CO11:CO11)</f>
        <v>1</v>
      </c>
      <c r="CP13" s="266">
        <f>SUBTOTAL(9,CP11:CP11)</f>
        <v>0</v>
      </c>
      <c r="CQ13" s="266">
        <f>SUBTOTAL(9,CQ11:CQ11)</f>
        <v>0</v>
      </c>
      <c r="CR13" s="270"/>
      <c r="CS13" s="269"/>
      <c r="CV13" s="269"/>
      <c r="CW13" s="269"/>
      <c r="CZ13" s="266">
        <f>SUBTOTAL(3,CZ11:CZ11)</f>
        <v>1</v>
      </c>
      <c r="DB13" s="266">
        <f>SUBTOTAL(3,DB11:DB11)</f>
        <v>1</v>
      </c>
      <c r="DD13" s="266">
        <f>SUBTOTAL(3,DD11:DD11)</f>
        <v>1</v>
      </c>
      <c r="DF13" s="266">
        <f>SUBTOTAL(3,DF11:DF11)</f>
        <v>1</v>
      </c>
      <c r="DH13" s="266">
        <f>SUBTOTAL(3,DH11:DH11)</f>
        <v>1</v>
      </c>
      <c r="DP13" s="268">
        <f>SUBTOTAL(3,DP11:DP11)</f>
        <v>0</v>
      </c>
      <c r="DQ13" s="266">
        <f>SUBTOTAL(9,DQ11:DQ11)</f>
        <v>0</v>
      </c>
      <c r="DR13" s="266">
        <f>SUBTOTAL(9,DR11:DR11)</f>
        <v>0</v>
      </c>
      <c r="DS13" s="266">
        <f>SUBTOTAL(3,DS11:DS11)</f>
        <v>0</v>
      </c>
      <c r="DT13" s="266">
        <f>SUBTOTAL(9,DT11:DT11)</f>
        <v>0</v>
      </c>
      <c r="DU13" s="266">
        <f>SUBTOTAL(9,DU11:DU11)</f>
        <v>0</v>
      </c>
      <c r="DV13" s="266">
        <f>SUBTOTAL(9,DV11:DV11)</f>
        <v>0</v>
      </c>
      <c r="DW13" s="266">
        <f>SUBTOTAL(9,DW11:DW11)</f>
        <v>0</v>
      </c>
      <c r="DX13" s="266">
        <f>SUBTOTAL(3,DX11:DX11)</f>
        <v>0</v>
      </c>
      <c r="DY13" s="266">
        <f>SUBTOTAL(9,DY11:DY11)</f>
        <v>0</v>
      </c>
      <c r="DZ13" s="266">
        <f>SUBTOTAL(9,DZ11:DZ11)</f>
        <v>0</v>
      </c>
      <c r="EA13" s="266">
        <f>SUBTOTAL(9,EA11:EA11)</f>
        <v>0</v>
      </c>
      <c r="EB13" s="266">
        <f>SUBTOTAL(9,EB11:EB11)</f>
        <v>0</v>
      </c>
      <c r="EC13" s="266">
        <f>SUBTOTAL(3,EC11:EC11)</f>
        <v>0</v>
      </c>
      <c r="ED13" s="266">
        <f>SUBTOTAL(9,ED11:ED11)</f>
        <v>0</v>
      </c>
      <c r="EE13" s="266">
        <f>SUBTOTAL(9,EE11:EE11)</f>
        <v>0</v>
      </c>
      <c r="EF13" s="266">
        <f>SUBTOTAL(9,EF11:EF11)</f>
        <v>0</v>
      </c>
      <c r="EG13" s="266">
        <f>SUBTOTAL(9,EG11:EG11)</f>
        <v>0</v>
      </c>
      <c r="EH13" s="266">
        <f>SUBTOTAL(3,EH11:EH11)</f>
        <v>0</v>
      </c>
      <c r="EI13" s="266">
        <f t="shared" ref="EI13:EY13" si="68">SUBTOTAL(9,EI11:EI11)</f>
        <v>0</v>
      </c>
      <c r="EJ13" s="266">
        <f t="shared" si="68"/>
        <v>0</v>
      </c>
      <c r="EK13" s="266">
        <f t="shared" si="68"/>
        <v>0</v>
      </c>
      <c r="EL13" s="266">
        <f t="shared" si="68"/>
        <v>0</v>
      </c>
      <c r="EM13" s="266">
        <f t="shared" si="68"/>
        <v>0</v>
      </c>
      <c r="EN13" s="266">
        <f t="shared" si="68"/>
        <v>0</v>
      </c>
      <c r="EO13" s="266">
        <f t="shared" si="68"/>
        <v>0</v>
      </c>
      <c r="EP13" s="266">
        <f t="shared" si="68"/>
        <v>0</v>
      </c>
      <c r="EQ13" s="266">
        <f t="shared" si="68"/>
        <v>0</v>
      </c>
      <c r="ER13" s="266" t="e">
        <f t="shared" si="68"/>
        <v>#REF!</v>
      </c>
      <c r="ES13" s="266" t="e">
        <f t="shared" si="68"/>
        <v>#REF!</v>
      </c>
      <c r="ET13" s="266">
        <f t="shared" si="68"/>
        <v>0</v>
      </c>
      <c r="EU13" s="266">
        <f t="shared" si="68"/>
        <v>0</v>
      </c>
      <c r="EV13" s="266">
        <f t="shared" si="68"/>
        <v>0</v>
      </c>
      <c r="EW13" s="266">
        <f t="shared" si="68"/>
        <v>0</v>
      </c>
      <c r="EX13" s="266">
        <f t="shared" si="68"/>
        <v>0</v>
      </c>
      <c r="EY13" s="266">
        <f t="shared" si="68"/>
        <v>0</v>
      </c>
      <c r="EZ13" s="266">
        <f t="shared" ref="EZ13:FF13" si="69">SUBTOTAL(3,EZ11:EZ11)</f>
        <v>0</v>
      </c>
      <c r="FA13" s="266">
        <f t="shared" si="69"/>
        <v>0</v>
      </c>
      <c r="FB13" s="266">
        <f t="shared" si="69"/>
        <v>0</v>
      </c>
      <c r="FC13" s="266">
        <f t="shared" si="69"/>
        <v>0</v>
      </c>
      <c r="FD13" s="266">
        <f t="shared" si="69"/>
        <v>0</v>
      </c>
      <c r="FE13" s="266">
        <f t="shared" si="69"/>
        <v>0</v>
      </c>
      <c r="FF13" s="266">
        <f t="shared" si="69"/>
        <v>0</v>
      </c>
      <c r="FG13" s="266">
        <f>SUBTOTAL(9,FG11:FG11)</f>
        <v>0</v>
      </c>
      <c r="FH13" s="266">
        <f>SUBTOTAL(9,FH11:FH11)</f>
        <v>0</v>
      </c>
      <c r="FI13" s="266">
        <f>SUBTOTAL(9,FI11:FI11)</f>
        <v>0</v>
      </c>
      <c r="FJ13" s="266">
        <f>SUBTOTAL(3,FJ11:FJ11)</f>
        <v>0</v>
      </c>
      <c r="FK13" s="266">
        <f>SUBTOTAL(3,FK11:FK11)</f>
        <v>0</v>
      </c>
      <c r="FL13" s="266">
        <f>SUBTOTAL(3,FL11:FL11)</f>
        <v>0</v>
      </c>
      <c r="FM13" s="266">
        <f>SUBTOTAL(3,FM11:FM11)</f>
        <v>0</v>
      </c>
      <c r="FN13" s="266">
        <f>SUBTOTAL(3,FN11:FN11)</f>
        <v>0</v>
      </c>
      <c r="FO13" s="266">
        <f>SUBTOTAL(9,FO11:FO11)</f>
        <v>0</v>
      </c>
      <c r="FP13" s="266">
        <f>SUBTOTAL(9,FP11:FP11)</f>
        <v>0</v>
      </c>
      <c r="FQ13" s="266">
        <f>SUBTOTAL(9,FQ11:FQ11)</f>
        <v>0</v>
      </c>
      <c r="FR13" s="266">
        <f>SUBTOTAL(9,FR11:FR11)</f>
        <v>0</v>
      </c>
      <c r="FS13" s="266">
        <f>SUBTOTAL(3,FS11:FS11)</f>
        <v>0</v>
      </c>
      <c r="FT13" s="266">
        <f>SUBTOTAL(9,FT11:FT11)</f>
        <v>0</v>
      </c>
      <c r="FU13" s="266">
        <f>SUBTOTAL(3,FU11:FU11)</f>
        <v>0</v>
      </c>
      <c r="FV13" s="266">
        <f t="shared" ref="FV13:GI13" si="70">SUBTOTAL(9,FV11:FV11)</f>
        <v>0</v>
      </c>
      <c r="FW13" s="266">
        <f t="shared" si="70"/>
        <v>0</v>
      </c>
      <c r="FX13" s="266">
        <f t="shared" si="70"/>
        <v>0</v>
      </c>
      <c r="FY13" s="266">
        <f t="shared" si="70"/>
        <v>0</v>
      </c>
      <c r="FZ13" s="266">
        <f t="shared" si="70"/>
        <v>0</v>
      </c>
      <c r="GA13" s="266" t="e">
        <f t="shared" si="70"/>
        <v>#REF!</v>
      </c>
      <c r="GB13" s="266" t="e">
        <f t="shared" si="70"/>
        <v>#REF!</v>
      </c>
      <c r="GC13" s="266">
        <f t="shared" si="70"/>
        <v>0</v>
      </c>
      <c r="GD13" s="266">
        <f t="shared" si="70"/>
        <v>0</v>
      </c>
      <c r="GE13" s="266">
        <f t="shared" si="70"/>
        <v>0</v>
      </c>
      <c r="GF13" s="266">
        <f t="shared" si="70"/>
        <v>0</v>
      </c>
      <c r="GG13" s="266">
        <f t="shared" si="70"/>
        <v>0</v>
      </c>
      <c r="GH13" s="266">
        <f t="shared" si="70"/>
        <v>0</v>
      </c>
      <c r="GI13" s="266">
        <f t="shared" si="70"/>
        <v>0</v>
      </c>
      <c r="GJ13" s="266">
        <f>SUBTOTAL(3,GJ11:GJ11)</f>
        <v>0</v>
      </c>
      <c r="GK13" s="266">
        <f>SUBTOTAL(3,GK11:GK11)</f>
        <v>0</v>
      </c>
      <c r="GL13" s="266">
        <f>SUBTOTAL(3,GL11:GL11)</f>
        <v>0</v>
      </c>
      <c r="GM13" s="266">
        <f>SUBTOTAL(9,GM11:GM11)</f>
        <v>0</v>
      </c>
      <c r="GN13" s="266">
        <f>SUBTOTAL(9,GN11:GN11)</f>
        <v>0</v>
      </c>
      <c r="GO13" s="266">
        <f>SUBTOTAL(3,GO11:GO11)</f>
        <v>0</v>
      </c>
      <c r="GP13" s="266">
        <f>SUBTOTAL(3,GP11:GP11)</f>
        <v>0</v>
      </c>
      <c r="GQ13" s="266" t="e">
        <f>SUBTOTAL(9,GQ11:GQ11)</f>
        <v>#REF!</v>
      </c>
      <c r="GR13" s="266" t="e">
        <f>SUBTOTAL(9,GR11:GR11)</f>
        <v>#REF!</v>
      </c>
      <c r="GT13" s="269"/>
      <c r="GU13" s="269"/>
      <c r="GV13" s="269"/>
      <c r="GW13" s="266">
        <f>SUBTOTAL(9,GW11:GW11)</f>
        <v>0</v>
      </c>
      <c r="GX13" s="266" t="e">
        <f>SUBTOTAL(9,GX11:GX11)</f>
        <v>#REF!</v>
      </c>
      <c r="GY13" s="266" t="e">
        <f>SUBTOTAL(9,GY11:GY11)</f>
        <v>#REF!</v>
      </c>
    </row>
    <row r="14" spans="1:885" ht="30" customHeight="1" x14ac:dyDescent="0.45"/>
    <row r="15" spans="1:885" ht="30" customHeight="1" x14ac:dyDescent="0.45"/>
    <row r="16" spans="1:885" ht="30" customHeight="1" x14ac:dyDescent="0.45"/>
    <row r="17" ht="30" customHeight="1" x14ac:dyDescent="0.45"/>
    <row r="18" ht="30" customHeight="1" x14ac:dyDescent="0.45"/>
    <row r="19" ht="30" customHeight="1" x14ac:dyDescent="0.45"/>
    <row r="20" ht="30" customHeight="1" x14ac:dyDescent="0.45"/>
    <row r="21" ht="30" customHeight="1" x14ac:dyDescent="0.45"/>
    <row r="22" ht="30" customHeight="1" x14ac:dyDescent="0.45"/>
    <row r="23" ht="30" customHeight="1" x14ac:dyDescent="0.45"/>
    <row r="24" ht="30" customHeight="1" x14ac:dyDescent="0.45"/>
    <row r="25" ht="30" customHeight="1" x14ac:dyDescent="0.45"/>
    <row r="26" ht="30" customHeight="1" x14ac:dyDescent="0.45"/>
    <row r="27" ht="30" customHeight="1" x14ac:dyDescent="0.45"/>
  </sheetData>
  <sheetProtection algorithmName="SHA-512" hashValue="N+kqFbSQpRwhAkIq25PpY6vvnelPLHSwxkot5EI+XifrM29gmEnIQzI48AUKjiMhOpsSTUTibPl3hMTXh5zmpw==" saltValue="WgfCsK+vZzKKuVXay22ePQ==" spinCount="100000" sheet="1" objects="1" scenarios="1"/>
  <mergeCells count="8">
    <mergeCell ref="AB4:AD4"/>
    <mergeCell ref="AF4:AH4"/>
    <mergeCell ref="EF4:EI4"/>
    <mergeCell ref="EJ4:EL4"/>
    <mergeCell ref="BY5:CD5"/>
    <mergeCell ref="CE5:CJ5"/>
    <mergeCell ref="BD3:BD5"/>
    <mergeCell ref="DL3:DN4"/>
  </mergeCells>
  <phoneticPr fontId="2"/>
  <conditionalFormatting sqref="O6:BD11">
    <cfRule type="expression" dxfId="2" priority="2">
      <formula>($D6="改修")</formula>
    </cfRule>
  </conditionalFormatting>
  <conditionalFormatting sqref="BE6:BX10 FQ6:GR11 BH11:BR11 BV11 BX11">
    <cfRule type="expression" dxfId="1" priority="5">
      <formula>OR($D6="新築",$D6="登録")</formula>
    </cfRule>
  </conditionalFormatting>
  <conditionalFormatting sqref="DQ6:FP11">
    <cfRule type="expression" dxfId="0" priority="1">
      <formula>OR($D6="改修",$D6="登録")</formula>
    </cfRule>
  </conditionalFormatting>
  <dataValidations count="58">
    <dataValidation operator="greaterThanOrEqual" allowBlank="1" showInputMessage="1" showErrorMessage="1" error="数値以外は入力できません" sqref="CO11:CT11 CX11:CY11 DL11:DN11" xr:uid="{00000000-0002-0000-0200-000000000000}"/>
    <dataValidation operator="greaterThanOrEqual" allowBlank="1" showInputMessage="1" showErrorMessage="1" error="日付以外の内容は入力できません" sqref="CD6:CD9 BZ6:BZ9 CB6:CB9 CH6:CH9 CJ6:CJ9 CF6:CF9 BY11:CK11 CM11:CN11 CZ11:DI11" xr:uid="{00000000-0002-0000-0200-000001000000}"/>
    <dataValidation operator="greaterThanOrEqual" allowBlank="1" showInputMessage="1" showErrorMessage="1" error="10以上の整数値を入力してください。" sqref="O11" xr:uid="{00000000-0002-0000-0200-000002000000}"/>
    <dataValidation type="decimal" operator="lessThanOrEqual" allowBlank="1" showInputMessage="1" showErrorMessage="1" error="県産材の実使用量より大きな値は入力しないでください。" sqref="AC6:AC10" xr:uid="{00000000-0002-0000-0200-000003000000}">
      <formula1>S6</formula1>
    </dataValidation>
    <dataValidation type="date" operator="greaterThanOrEqual" allowBlank="1" showInputMessage="1" showErrorMessage="1" error="申請日より前の日付や、日付以外の内容は入力できません" sqref="CK6:CK10" xr:uid="{00000000-0002-0000-0200-000004000000}">
      <formula1>H6</formula1>
    </dataValidation>
    <dataValidation type="date" operator="greaterThanOrEqual" allowBlank="1" showInputMessage="1" showErrorMessage="1" error="申請日より前の日付や、日付以外の内容は入力できません" sqref="CE6:CE10" xr:uid="{00000000-0002-0000-0200-000005000000}">
      <formula1>BY6</formula1>
    </dataValidation>
    <dataValidation type="whole" operator="lessThanOrEqual" allowBlank="1" showInputMessage="1" showErrorMessage="1" error="県産材の実使用量より大きな値は入力しないでください。" sqref="V6:Z10" xr:uid="{00000000-0002-0000-0200-000006000000}">
      <formula1>S6</formula1>
    </dataValidation>
    <dataValidation type="whole" operator="lessThanOrEqual" allowBlank="1" showInputMessage="1" showErrorMessage="1" error="県産材の実使用量より大きな値は入力しないでください（整数値入力）。" sqref="S6:S10" xr:uid="{00000000-0002-0000-0200-000007000000}">
      <formula1>P6</formula1>
    </dataValidation>
    <dataValidation type="decimal" allowBlank="1" showInputMessage="1" showErrorMessage="1" error="0.3以上が補助対象、実木材使用量以下の数値を入力" sqref="FR6:FR11 BF6:BF10" xr:uid="{00000000-0002-0000-0200-000008000000}">
      <formula1>0.3</formula1>
      <formula2>BE6</formula2>
    </dataValidation>
    <dataValidation type="whole" operator="lessThanOrEqual" allowBlank="1" showInputMessage="1" showErrorMessage="1" error="県産材の実使用量より大きな値は入力しないでください（整数値入力）。" sqref="DW6:DW11" xr:uid="{00000000-0002-0000-0200-000009000000}">
      <formula1>DR6</formula1>
    </dataValidation>
    <dataValidation type="decimal" operator="lessThanOrEqual" allowBlank="1" showInputMessage="1" showErrorMessage="1" error="県産材の実使用量より大きな値は入力しないでください。" sqref="EK6:EK11" xr:uid="{00000000-0002-0000-0200-00000A000000}">
      <formula1>DW6</formula1>
    </dataValidation>
    <dataValidation type="whole" allowBlank="1" showInputMessage="1" showErrorMessage="1" error="実木材使用量より大きな値は入力しないでください。補助対象は10m3以上です（整数値で入力）。" sqref="DR6:DR11 P6:P10" xr:uid="{00000000-0002-0000-0200-00000B000000}">
      <formula1>10</formula1>
      <formula2>O6</formula2>
    </dataValidation>
    <dataValidation imeMode="halfAlpha" allowBlank="1" showInputMessage="1" showErrorMessage="1" sqref="J12:J1048576 J1:J10 L1:L10 L12:L1048576" xr:uid="{00000000-0002-0000-0200-00000C000000}"/>
    <dataValidation type="whole" operator="lessThanOrEqual" allowBlank="1" showInputMessage="1" showErrorMessage="1" error="県産材の実使用量より大きな値は入力しないでください。" sqref="EB6:EB11" xr:uid="{00000000-0002-0000-0200-00000D000000}">
      <formula1>DW6</formula1>
    </dataValidation>
    <dataValidation type="decimal" operator="greaterThanOrEqual" allowBlank="1" showInputMessage="1" showErrorMessage="1" sqref="FQ6:FQ11 BE6:BE10" xr:uid="{00000000-0002-0000-0200-00000E000000}">
      <formula1>0</formula1>
    </dataValidation>
    <dataValidation type="list" allowBlank="1" showInputMessage="1" showErrorMessage="1" sqref="EU6:EV11 GD6:GF11 EP6:EQ11 FY6:FZ11 AN6:AO10 AW6:AW10 BJ6:BK10 AJ6:AK10 BN6:BP10" xr:uid="{00000000-0002-0000-0200-00000F000000}">
      <formula1>"1"</formula1>
    </dataValidation>
    <dataValidation type="list" allowBlank="1" showInputMessage="1" showErrorMessage="1" sqref="CU6:CU11" xr:uid="{00000000-0002-0000-0200-000010000000}">
      <formula1>"若年子育て,三世代近居,三世代同居"</formula1>
    </dataValidation>
    <dataValidation type="list" allowBlank="1" showInputMessage="1" showErrorMessage="1" sqref="GS6:GS11" xr:uid="{00000000-0002-0000-0200-000011000000}">
      <formula1>"実績,取下,取消"</formula1>
    </dataValidation>
    <dataValidation type="date" operator="greaterThanOrEqual" allowBlank="1" showInputMessage="1" showErrorMessage="1" error="日付以外の値は入力できません" sqref="H6:H11" xr:uid="{00000000-0002-0000-0200-000012000000}">
      <formula1>1</formula1>
    </dataValidation>
    <dataValidation type="date" operator="greaterThanOrEqual" allowBlank="1" showInputMessage="1" showErrorMessage="1" error="日付以外は入力できません" sqref="CS6:CS10 GT6:GV11 CV6:CW11" xr:uid="{00000000-0002-0000-0200-000013000000}">
      <formula1>1</formula1>
    </dataValidation>
    <dataValidation type="decimal" operator="greaterThanOrEqual" allowBlank="1" showInputMessage="1" showErrorMessage="1" error="数値以外は入力できません" sqref="CP6:CQ10" xr:uid="{00000000-0002-0000-0200-000014000000}">
      <formula1>0</formula1>
    </dataValidation>
    <dataValidation type="list" allowBlank="1" showInputMessage="1" showErrorMessage="1" sqref="CR6:CR10" xr:uid="{00000000-0002-0000-0200-000015000000}">
      <formula1>"要,不要"</formula1>
    </dataValidation>
    <dataValidation type="date" operator="greaterThanOrEqual" allowBlank="1" showInputMessage="1" showErrorMessage="1" error="日付以外の内容は入力できません" sqref="CJ10 BZ10 CA6:CA10 CB10 CC6:CC10 CD10 CF10 CG6:CG10 CH10 CI6:CI10 BY6:BY10" xr:uid="{00000000-0002-0000-0200-000016000000}">
      <formula1>1</formula1>
    </dataValidation>
    <dataValidation type="list" allowBlank="1" showInputMessage="1" showErrorMessage="1" sqref="F6:F11 DP6:DP10 G6:G10" xr:uid="{00000000-0002-0000-0200-000017000000}">
      <formula1>"債,支→債,債→支"</formula1>
    </dataValidation>
    <dataValidation type="list" allowBlank="1" showInputMessage="1" showErrorMessage="1" sqref="M6:M10" xr:uid="{00000000-0002-0000-0200-000018000000}">
      <formula1>"鳥取市,米子市,倉吉市,境港市,岩美町,若桜町,智頭町,八頭町,三朝町,湯梨浜町,琴浦町,北栄町,大山町,日吉津村,伯耆町,南部町,日野町,日南町,江府町,"</formula1>
    </dataValidation>
    <dataValidation type="whole" operator="greaterThanOrEqual" allowBlank="1" showInputMessage="1" showErrorMessage="1" error="県産材の実使用量より大きな値は入力しないでください。" sqref="EG6:EG11 AG6:AG10" xr:uid="{00000000-0002-0000-0200-000019000000}">
      <formula1>0</formula1>
    </dataValidation>
    <dataValidation type="whole" operator="greaterThanOrEqual" allowBlank="1" showInputMessage="1" showErrorMessage="1" error="10以上の整数値を入力してください。" sqref="DQ6:DQ11 O6:O10" xr:uid="{00000000-0002-0000-0200-00001A000000}">
      <formula1>10</formula1>
    </dataValidation>
    <dataValidation type="list" allowBlank="1" showInputMessage="1" showErrorMessage="1" sqref="EZ6:EZ11 AR6:AR10" xr:uid="{00000000-0002-0000-0200-00001B000000}">
      <formula1>"4"</formula1>
    </dataValidation>
    <dataValidation type="list" allowBlank="1" showInputMessage="1" showErrorMessage="1" sqref="FF6:FF11 AX6:AX10 AV6:AV10" xr:uid="{00000000-0002-0000-0200-00001C000000}">
      <formula1>"1,2"</formula1>
    </dataValidation>
    <dataValidation type="list" allowBlank="1" showInputMessage="1" showErrorMessage="1" sqref="FA6:FA11 AS6:AS10" xr:uid="{00000000-0002-0000-0200-00001D000000}">
      <formula1>"2"</formula1>
    </dataValidation>
    <dataValidation type="whole" operator="greaterThanOrEqual" allowBlank="1" showInputMessage="1" showErrorMessage="1" error="整数値で入力" sqref="FT6:FT11 BG6:BG10" xr:uid="{00000000-0002-0000-0200-00001E000000}">
      <formula1>0</formula1>
    </dataValidation>
    <dataValidation type="whole" operator="greaterThanOrEqual" allowBlank="1" showInputMessage="1" showErrorMessage="1" error="７未満の値は入力しないでください。（補助対象となるのは最低７平方メートル以上です）" sqref="GJ6:GJ11 BS6:BS10" xr:uid="{00000000-0002-0000-0200-00001F000000}">
      <formula1>7</formula1>
    </dataValidation>
    <dataValidation type="whole" operator="greaterThanOrEqual" allowBlank="1" showInputMessage="1" showErrorMessage="1" error="３未満の値は入力しないでください。_x000a_（建具は見付３㎡以上が補助対象です）" sqref="BU6:BU10" xr:uid="{00000000-0002-0000-0200-000020000000}">
      <formula1>3</formula1>
    </dataValidation>
    <dataValidation type="list" allowBlank="1" showInputMessage="1" showErrorMessage="1" sqref="CO6:CO10" xr:uid="{00000000-0002-0000-0200-000021000000}">
      <formula1>"手刻み,智頭,久大,大山,ミヨシ,その他"</formula1>
    </dataValidation>
    <dataValidation type="list" allowBlank="1" showInputMessage="1" showErrorMessage="1" promptTitle="重要" prompt="登録を入力した場合は、登録住宅の交付申請のため、次の行を空欄としてください。なお、実績については登録住宅の行ではなく、登録住宅の交付申請に係る次の行の新築欄に入力してください。" sqref="D6:D11" xr:uid="{00000000-0002-0000-0200-000022000000}">
      <formula1>"新築,改修,登録"</formula1>
    </dataValidation>
    <dataValidation type="list" allowBlank="1" showInputMessage="1" showErrorMessage="1" sqref="BA6:BA11" xr:uid="{00000000-0002-0000-0200-000023000000}">
      <formula1>"平板瓦,和瓦,S瓦"</formula1>
    </dataValidation>
    <dataValidation type="list" allowBlank="1" showInputMessage="1" showErrorMessage="1" sqref="BW6:BW10 BB6:BC11" xr:uid="{00000000-0002-0000-0200-000024000000}">
      <formula1>"モルタル塗,漆喰塗,土壁塗,そとん壁,じゅらく塗,珪藻土塗,その他"</formula1>
    </dataValidation>
    <dataValidation allowBlank="1" showInputMessage="1" showErrorMessage="1" prompt="自動計算" sqref="E6:E11 FG6:FI11 GG6:GI11 GA6:GC11 FV6:FX11 DT6:DV11 EW6:EY11 ER6:ET11 DY6:EA11 FO6:FP11 GQ6:GR11 EL6:EO11 GM6:GN11 ED6:EF11 EI6:EJ11 B6:B11 AH6:AI11 Q6:R11 GW6:GY11 T6:U11 AY6:AZ11 AP6:AQ11 BH6:BI11 BQ6:BR11 BL6:BM11 BX6:BX11 CL6:CL11 AL6:AM11 BD6:BD11 AD6:AF11 AA6:AB11 BV6:BV11" xr:uid="{00000000-0002-0000-0200-000025000000}"/>
    <dataValidation type="list" allowBlank="1" showInputMessage="1" showErrorMessage="1" prompt="AW列の瓦の種類も選択してください。" sqref="AU6:AU10" xr:uid="{00000000-0002-0000-0200-000026000000}">
      <formula1>"2"</formula1>
    </dataValidation>
    <dataValidation type="list" allowBlank="1" showInputMessage="1" showErrorMessage="1" prompt="AX列の左官材料の種類も選択してください。" sqref="AT6:AT10" xr:uid="{00000000-0002-0000-0200-000027000000}">
      <formula1>"1,2"</formula1>
    </dataValidation>
    <dataValidation type="whole" operator="greaterThanOrEqual" allowBlank="1" showInputMessage="1" showErrorMessage="1" error="７未満の値は入力しないでください。（補助対象となるのは最低７平方メートル以上です）" prompt="BU列の左官材料の種類も選択してください。" sqref="BT6:BT10" xr:uid="{00000000-0002-0000-0200-000028000000}">
      <formula1>7</formula1>
    </dataValidation>
    <dataValidation allowBlank="1" showInputMessage="1" showErrorMessage="1" error="実木材使用量より大きな値は入力しないでください。補助対象は10m3以上です（整数値で入力）。" sqref="EC11 DS6:DS11 DX11 P11" xr:uid="{00000000-0002-0000-0200-000029000000}"/>
    <dataValidation operator="lessThanOrEqual" allowBlank="1" showInputMessage="1" showErrorMessage="1" error="県産材の実使用量より大きな値は入力しないでください（整数値入力）。" sqref="DX6:DX10 S11 V11:Z11 AG11 AC11 AR11:AX11 AN11:AO11 AJ11:AK11" xr:uid="{00000000-0002-0000-0200-00002A000000}"/>
    <dataValidation operator="lessThanOrEqual" allowBlank="1" showInputMessage="1" showErrorMessage="1" error="県産材の実使用量より大きな値は入力しないでください。" sqref="EC6:EC10" xr:uid="{00000000-0002-0000-0200-00002B000000}"/>
    <dataValidation operator="greaterThanOrEqual" allowBlank="1" showInputMessage="1" showErrorMessage="1" error="県産材の実使用量より大きな値は入力しないでください。" sqref="EH6:EH11" xr:uid="{00000000-0002-0000-0200-00002C000000}"/>
    <dataValidation type="list" allowBlank="1" showErrorMessage="1" sqref="FJ6:FJ11" xr:uid="{00000000-0002-0000-0200-00002D000000}">
      <formula1>"平板瓦,和瓦,S瓦"</formula1>
    </dataValidation>
    <dataValidation type="list" allowBlank="1" showErrorMessage="1" sqref="GO6:GO11 FK6:FL11" xr:uid="{00000000-0002-0000-0200-00002E000000}">
      <formula1>"モルタル塗,漆喰塗,土壁塗,そとん壁,じゅらく塗,珪藻土塗,その他"</formula1>
    </dataValidation>
    <dataValidation type="list" allowBlank="1" showInputMessage="1" showErrorMessage="1" prompt="EL列の瓦の種類も選択してください。" sqref="FC6:FC11" xr:uid="{00000000-0002-0000-0200-00002F000000}">
      <formula1>"2"</formula1>
    </dataValidation>
    <dataValidation type="list" allowBlank="1" showInputMessage="1" showErrorMessage="1" prompt="EM列の左官材料の種類も選択してください。" sqref="FB6:FB11" xr:uid="{00000000-0002-0000-0200-000030000000}">
      <formula1>"1,2"</formula1>
    </dataValidation>
    <dataValidation type="list" allowBlank="1" showInputMessage="1" showErrorMessage="1" prompt="EN列の木製建具事業者名も入力してください。" sqref="FD6:FD11" xr:uid="{00000000-0002-0000-0200-000031000000}">
      <formula1>"1,2"</formula1>
    </dataValidation>
    <dataValidation type="list" allowBlank="1" showInputMessage="1" showErrorMessage="1" prompt="EO列に畳事業者名を入力してください。" sqref="FE6:FE11" xr:uid="{00000000-0002-0000-0200-000032000000}">
      <formula1>"1"</formula1>
    </dataValidation>
    <dataValidation allowBlank="1" showInputMessage="1" showErrorMessage="1" error="0.3以上が補助対象、実木材使用量以下の数値を入力" sqref="FS6:FS11" xr:uid="{00000000-0002-0000-0200-000033000000}"/>
    <dataValidation operator="greaterThanOrEqual" allowBlank="1" showInputMessage="1" showErrorMessage="1" error="整数値で入力" sqref="FU6:FU11" xr:uid="{00000000-0002-0000-0200-000034000000}"/>
    <dataValidation allowBlank="1" showErrorMessage="1" sqref="GP6:GP11" xr:uid="{00000000-0002-0000-0200-000035000000}"/>
    <dataValidation type="whole" operator="greaterThanOrEqual" allowBlank="1" showInputMessage="1" showErrorMessage="1" error="７未満の値は入力しないでください。（補助対象となるのは最低７平方メートル以上です）" prompt="FT列の左官材料の種類も選択してください。" sqref="GK6:GK11" xr:uid="{00000000-0002-0000-0200-000036000000}">
      <formula1>7</formula1>
    </dataValidation>
    <dataValidation type="whole" operator="greaterThanOrEqual" allowBlank="1" showInputMessage="1" showErrorMessage="1" error="３未満の値は入力しないでください。_x000a_（建具は見付３㎡以上が補助対象です）" prompt="FU列の木製建具事業者名も選択してください。" sqref="GL6:GL11" xr:uid="{00000000-0002-0000-0200-000037000000}">
      <formula1>3</formula1>
    </dataValidation>
    <dataValidation allowBlank="1" sqref="BJ11:BK11 BN11:BP11" xr:uid="{00000000-0002-0000-0200-000038000000}"/>
    <dataValidation type="list" allowBlank="1" showInputMessage="1" showErrorMessage="1" sqref="G11 DP11" xr:uid="{00000000-0002-0000-0200-000039000000}">
      <formula1>"〇"</formula1>
    </dataValidation>
  </dataValidations>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【様式第６号の２】事業計画書兼チェックシート（改修）</vt:lpstr>
      <vt:lpstr>交付申請書（計画書連動） (改修)</vt:lpstr>
      <vt:lpstr>台帳コピー</vt:lpstr>
      <vt:lpstr>'【様式第６号の２】事業計画書兼チェックシート（改修）'!Print_Area</vt:lpstr>
      <vt:lpstr>'交付申請書（計画書連動） (改修)'!Print_Area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鳥取県</dc:creator>
  <cp:lastModifiedBy>増井 祐介</cp:lastModifiedBy>
  <cp:lastPrinted>2024-03-21T09:24:06Z</cp:lastPrinted>
  <dcterms:created xsi:type="dcterms:W3CDTF">2023-01-05T23:49:49Z</dcterms:created>
  <dcterms:modified xsi:type="dcterms:W3CDTF">2024-11-22T02:42:32Z</dcterms:modified>
</cp:coreProperties>
</file>