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14.209\disk\25_県産材\◆事業執行\R5非住宅木造建築拡大推進事業\01 Ｒ5要綱改正\"/>
    </mc:Choice>
  </mc:AlternateContent>
  <bookViews>
    <workbookView xWindow="0" yWindow="0" windowWidth="19200" windowHeight="7365" activeTab="1"/>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実施計画（報告）書'!$A$1:$H$116</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0" l="1"/>
  <c r="D21" i="5"/>
  <c r="L2" i="1"/>
  <c r="L3" i="1"/>
  <c r="L1" i="1"/>
  <c r="A87" i="1"/>
  <c r="A89" i="1"/>
  <c r="I90" i="1"/>
  <c r="I88" i="1"/>
  <c r="I14" i="1" l="1"/>
  <c r="I13" i="1"/>
  <c r="D29" i="10"/>
  <c r="D27" i="10"/>
  <c r="D26" i="6"/>
  <c r="I58" i="1"/>
  <c r="I57" i="1"/>
  <c r="C59" i="1"/>
  <c r="I30" i="1"/>
  <c r="I20" i="1"/>
  <c r="I21" i="1"/>
  <c r="I22" i="1"/>
  <c r="I23" i="1"/>
  <c r="I24" i="1"/>
  <c r="I25" i="1"/>
  <c r="I26" i="1"/>
  <c r="I27" i="1"/>
  <c r="I28" i="1"/>
  <c r="I19" i="1"/>
  <c r="C16" i="1"/>
  <c r="H15" i="1" l="1"/>
  <c r="I15" i="1" s="1"/>
  <c r="A6" i="10" l="1"/>
  <c r="A6" i="6"/>
  <c r="A6" i="9"/>
  <c r="A6" i="8"/>
  <c r="A6" i="5"/>
  <c r="A8" i="7"/>
  <c r="E23" i="3"/>
  <c r="D23" i="3"/>
  <c r="G59" i="1" s="1"/>
  <c r="A8" i="4"/>
  <c r="F68" i="1" l="1"/>
  <c r="D22" i="5" s="1"/>
  <c r="E30" i="3"/>
  <c r="D31" i="10"/>
  <c r="F22" i="3"/>
  <c r="F21" i="3"/>
  <c r="C9" i="3"/>
  <c r="D15" i="3"/>
  <c r="E26" i="3"/>
  <c r="E25" i="3"/>
  <c r="F38" i="10"/>
  <c r="I38" i="10" s="1"/>
  <c r="F37" i="10"/>
  <c r="I37" i="10" s="1"/>
  <c r="F36" i="10"/>
  <c r="I36" i="10" s="1"/>
  <c r="F35" i="10"/>
  <c r="I35" i="10" s="1"/>
  <c r="G25" i="10"/>
  <c r="D25" i="10"/>
  <c r="M20" i="10"/>
  <c r="M19" i="10"/>
  <c r="M18" i="10"/>
  <c r="M17" i="10"/>
  <c r="F11" i="10"/>
  <c r="I11" i="10" s="1"/>
  <c r="F10" i="10"/>
  <c r="I10" i="10" s="1"/>
  <c r="F9" i="10"/>
  <c r="I9" i="10" s="1"/>
  <c r="I4" i="10"/>
  <c r="G25" i="6"/>
  <c r="D25" i="6"/>
  <c r="D25" i="9" l="1"/>
  <c r="I25" i="9" s="1"/>
  <c r="A17" i="10"/>
  <c r="M19" i="6" l="1"/>
  <c r="M20" i="6"/>
  <c r="F36" i="6"/>
  <c r="I36" i="6" s="1"/>
  <c r="F35" i="6"/>
  <c r="I35" i="6" s="1"/>
  <c r="F34" i="6"/>
  <c r="I34" i="6" s="1"/>
  <c r="F33" i="6"/>
  <c r="I33" i="6" s="1"/>
  <c r="M18" i="6"/>
  <c r="M17" i="6"/>
  <c r="F11" i="6"/>
  <c r="I11" i="6" s="1"/>
  <c r="F10" i="6"/>
  <c r="I10" i="6" s="1"/>
  <c r="F9" i="6"/>
  <c r="I9" i="6" s="1"/>
  <c r="I4" i="6"/>
  <c r="D14" i="3"/>
  <c r="D13" i="3"/>
  <c r="D12" i="3"/>
  <c r="D11" i="3"/>
  <c r="D10" i="3"/>
  <c r="F37" i="9"/>
  <c r="I37" i="9" s="1"/>
  <c r="F36" i="9"/>
  <c r="I36" i="9" s="1"/>
  <c r="F35" i="9"/>
  <c r="I35" i="9" s="1"/>
  <c r="F34" i="9"/>
  <c r="I34" i="9" s="1"/>
  <c r="D24" i="9"/>
  <c r="M18" i="9"/>
  <c r="M17" i="9"/>
  <c r="F11" i="9"/>
  <c r="I11" i="9" s="1"/>
  <c r="F10" i="9"/>
  <c r="I10" i="9" s="1"/>
  <c r="F9" i="9"/>
  <c r="I9" i="9" s="1"/>
  <c r="I4" i="9"/>
  <c r="D24" i="8"/>
  <c r="M18" i="8"/>
  <c r="M17" i="8"/>
  <c r="F37" i="8"/>
  <c r="I37" i="8" s="1"/>
  <c r="F36" i="8"/>
  <c r="I36" i="8" s="1"/>
  <c r="F35" i="8"/>
  <c r="I35" i="8" s="1"/>
  <c r="F34" i="8"/>
  <c r="I34" i="8" s="1"/>
  <c r="F11" i="8"/>
  <c r="I11" i="8" s="1"/>
  <c r="F10" i="8"/>
  <c r="I10" i="8" s="1"/>
  <c r="F9" i="8"/>
  <c r="I9" i="8" s="1"/>
  <c r="I4" i="8"/>
  <c r="F31" i="5"/>
  <c r="I31" i="5" s="1"/>
  <c r="F30" i="5"/>
  <c r="I30" i="5" s="1"/>
  <c r="F29" i="5"/>
  <c r="I29" i="5" s="1"/>
  <c r="F28" i="5"/>
  <c r="I28" i="5" s="1"/>
  <c r="F11" i="5"/>
  <c r="I11" i="5" s="1"/>
  <c r="F10" i="5"/>
  <c r="I10" i="5" s="1"/>
  <c r="F9" i="5"/>
  <c r="I9" i="5" s="1"/>
  <c r="I4" i="5"/>
  <c r="A17" i="6" l="1"/>
  <c r="A17" i="9"/>
  <c r="A17" i="8"/>
  <c r="I6" i="7"/>
  <c r="I30" i="4"/>
  <c r="I29" i="4"/>
  <c r="I28" i="4"/>
  <c r="I27" i="4"/>
  <c r="I12" i="4"/>
  <c r="I13" i="4"/>
  <c r="I11" i="4"/>
  <c r="I6" i="4"/>
  <c r="F28" i="7" l="1"/>
  <c r="I28" i="7" s="1"/>
  <c r="F13" i="7"/>
  <c r="I13" i="7" s="1"/>
  <c r="F12" i="7"/>
  <c r="I12" i="7" s="1"/>
  <c r="F11" i="7"/>
  <c r="I11" i="7" s="1"/>
  <c r="F30" i="7"/>
  <c r="I30" i="7" s="1"/>
  <c r="F29" i="7"/>
  <c r="I29" i="7" s="1"/>
  <c r="F27" i="7"/>
  <c r="I27" i="7" s="1"/>
  <c r="C3" i="3" l="1"/>
  <c r="J1" i="1"/>
  <c r="I35" i="1" s="1"/>
  <c r="C16" i="3"/>
  <c r="F23" i="3" l="1"/>
  <c r="I34" i="1"/>
  <c r="I75" i="1"/>
  <c r="I72" i="1"/>
  <c r="I83" i="1"/>
  <c r="I81" i="1"/>
  <c r="I46" i="1"/>
  <c r="I41" i="1"/>
  <c r="I50" i="1"/>
  <c r="I49" i="1"/>
  <c r="I48" i="1"/>
  <c r="I47" i="1"/>
  <c r="I45" i="1"/>
  <c r="I44" i="1"/>
  <c r="I43" i="1"/>
  <c r="I42" i="1"/>
  <c r="I40" i="1"/>
  <c r="I39" i="1"/>
  <c r="I36" i="1"/>
  <c r="I37" i="1"/>
  <c r="I38" i="1"/>
  <c r="I33" i="1"/>
  <c r="I12" i="1"/>
  <c r="I32" i="1"/>
  <c r="I10" i="1"/>
  <c r="I11" i="1"/>
  <c r="I9" i="1"/>
  <c r="I6" i="1"/>
  <c r="D27" i="6" l="1"/>
  <c r="K59" i="1"/>
  <c r="G27" i="10" l="1"/>
  <c r="D25" i="8"/>
  <c r="D26" i="8" s="1"/>
  <c r="G26" i="6"/>
  <c r="G27" i="6" s="1"/>
  <c r="D26" i="9"/>
  <c r="K60" i="1"/>
</calcChain>
</file>

<file path=xl/sharedStrings.xml><?xml version="1.0" encoding="utf-8"?>
<sst xmlns="http://schemas.openxmlformats.org/spreadsheetml/2006/main" count="422" uniqueCount="259">
  <si>
    <t>１　事業の目的</t>
  </si>
  <si>
    <t>２　事業の内容</t>
  </si>
  <si>
    <t>施設の名称</t>
  </si>
  <si>
    <t>施設の所在地</t>
  </si>
  <si>
    <t>施設の用途</t>
  </si>
  <si>
    <t>施設の規模</t>
  </si>
  <si>
    <t>円</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</si>
  <si>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</si>
  <si>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</si>
  <si>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</si>
  <si>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</si>
  <si>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</si>
  <si>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</si>
  <si>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</si>
  <si>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</si>
  <si>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</si>
  <si>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階数：地上　　</t>
    <phoneticPr fontId="2"/>
  </si>
  <si>
    <t>階数：地下　　</t>
    <phoneticPr fontId="2"/>
  </si>
  <si>
    <t>番地まで入力</t>
    <rPh sb="0" eb="2">
      <t>バンチ</t>
    </rPh>
    <rPh sb="4" eb="6">
      <t>ニュウリョク</t>
    </rPh>
    <phoneticPr fontId="2"/>
  </si>
  <si>
    <t>延床面積</t>
    <phoneticPr fontId="2"/>
  </si>
  <si>
    <t>法人の場合、職名も記載</t>
    <rPh sb="0" eb="2">
      <t>ホウジン</t>
    </rPh>
    <rPh sb="3" eb="5">
      <t>バアイ</t>
    </rPh>
    <rPh sb="6" eb="7">
      <t>ショク</t>
    </rPh>
    <rPh sb="7" eb="8">
      <t>メイ</t>
    </rPh>
    <rPh sb="9" eb="11">
      <t>キサイ</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</si>
  <si>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</si>
  <si>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</si>
  <si>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</si>
  <si>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</si>
  <si>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種類</t>
  </si>
  <si>
    <t>補助金額（Ａ×Ｂ）</t>
  </si>
  <si>
    <t>（２）非住宅木造建築拡大推進事業費補助金運営事業</t>
  </si>
  <si>
    <t>事業費（Ｄ）</t>
  </si>
  <si>
    <t>補助率（Ｅ）</t>
  </si>
  <si>
    <t>補助金額（Ｄ×Ｅ）</t>
  </si>
  <si>
    <r>
      <t>（（Ｃ）×</t>
    </r>
    <r>
      <rPr>
        <sz val="10.5"/>
        <color theme="1"/>
        <rFont val="ＭＳ 明朝"/>
        <family val="1"/>
        <charset val="128"/>
      </rPr>
      <t>１０％</t>
    </r>
    <r>
      <rPr>
        <sz val="10.5"/>
        <color rgb="FF000000"/>
        <rFont val="ＭＳ 明朝"/>
        <family val="1"/>
        <charset val="128"/>
      </rPr>
      <t>）</t>
    </r>
  </si>
  <si>
    <t>４　事業完了（予定）年月日　　　　　年　　月　　日</t>
  </si>
  <si>
    <t>５　他の補助金の活用</t>
  </si>
  <si>
    <t>（２）活用補助金の概要</t>
  </si>
  <si>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</si>
  <si>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</si>
  <si>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</si>
  <si>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</si>
  <si>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</si>
  <si>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</si>
  <si>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</si>
  <si>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</si>
  <si>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</si>
  <si>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</si>
  <si>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</si>
  <si>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</si>
  <si>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</si>
  <si>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</si>
  <si>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</si>
  <si>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</si>
  <si>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</si>
  <si>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</si>
  <si>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</si>
  <si>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</si>
  <si>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</si>
  <si>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</si>
  <si>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</si>
  <si>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</si>
  <si>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</si>
  <si>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</si>
  <si>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</si>
  <si>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</si>
  <si>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</si>
  <si>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</si>
  <si>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</si>
  <si>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</si>
  <si>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</si>
  <si>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</si>
  <si>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（２）木材使用量、県産材使用量が確認できる資料（樹種別に分かるもの）</t>
  </si>
  <si>
    <t>実績報告時には、以下の資料を添付すること。</t>
  </si>
  <si>
    <t>（１）施工位置図、設計図面（交付申請時から変更となった場合に添付）</t>
  </si>
  <si>
    <t>６　消費税の取り扱い（該当するものを選択）</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</si>
  <si>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</si>
  <si>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</si>
  <si>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</si>
  <si>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</si>
  <si>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</si>
  <si>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</si>
  <si>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</si>
  <si>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</si>
  <si>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</si>
  <si>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</si>
  <si>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</si>
  <si>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</si>
  <si>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</si>
  <si>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</si>
  <si>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</si>
  <si>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→日付入力（R5.5.8）</t>
    <rPh sb="1" eb="3">
      <t>ヒヅケ</t>
    </rPh>
    <rPh sb="3" eb="5">
      <t>ニュウリョク</t>
    </rPh>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</si>
  <si>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</si>
  <si>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</si>
  <si>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</si>
  <si>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</si>
  <si>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</si>
  <si>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</si>
  <si>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</si>
  <si>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</si>
  <si>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</si>
  <si>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</si>
  <si>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</si>
  <si>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</si>
  <si>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</si>
  <si>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</si>
  <si>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</si>
  <si>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</si>
  <si>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</si>
  <si>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</si>
  <si>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</si>
  <si>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</si>
  <si>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</si>
  <si>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</si>
  <si>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</si>
  <si>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</si>
  <si>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</si>
  <si>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</si>
  <si>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</si>
  <si>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</si>
  <si>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</si>
  <si>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</si>
  <si>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</si>
  <si>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</si>
  <si>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</si>
  <si>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</si>
  <si>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</si>
  <si>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</si>
  <si>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</si>
  <si>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</si>
  <si>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</si>
  <si>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</si>
  <si>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</si>
  <si>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</si>
  <si>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</si>
  <si>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</si>
  <si>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</si>
  <si>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令和５年度鳥取県非住宅木造建築拡大推進事業交付申請書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</si>
  <si>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令和５年度鳥取県非住宅木造建築拡大推進事業変更承認申請書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</si>
  <si>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令和５年度鳥取県非住宅木造建築拡大推進事業廃止承認申請書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</si>
  <si>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令和５年度鳥取県非住宅木造建築拡大推進事業実績報告書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</si>
  <si>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様式第５号（第12条関係）</t>
  </si>
  <si>
    <t>令和５年度鳥取県非住宅木造建築拡大推進事業補助金進捗状況報告書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</si>
  <si>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</si>
  <si>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</si>
  <si>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</si>
  <si>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</si>
  <si>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</si>
  <si>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</si>
  <si>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</si>
  <si>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</si>
  <si>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</si>
  <si>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</si>
  <si>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</si>
  <si>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</si>
  <si>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書類作成指導を受けながら申請する。（間接補助事業）</t>
    <rPh sb="18" eb="20">
      <t>カンセツ</t>
    </rPh>
    <rPh sb="20" eb="24">
      <t>ホジョジギョウ</t>
    </rPh>
    <phoneticPr fontId="2"/>
  </si>
  <si>
    <t>内外装木質化承認補助金額</t>
    <rPh sb="0" eb="3">
      <t>ナイガイソウ</t>
    </rPh>
    <rPh sb="3" eb="5">
      <t>モクシツ</t>
    </rPh>
    <rPh sb="5" eb="6">
      <t>カ</t>
    </rPh>
    <rPh sb="6" eb="8">
      <t>ショウニン</t>
    </rPh>
    <rPh sb="8" eb="10">
      <t>ホジョ</t>
    </rPh>
    <rPh sb="10" eb="12">
      <t>キンガク</t>
    </rPh>
    <phoneticPr fontId="2"/>
  </si>
  <si>
    <t>該当すれば選択してください。</t>
    <rPh sb="0" eb="2">
      <t>ガイトウ</t>
    </rPh>
    <rPh sb="5" eb="7">
      <t>センタク</t>
    </rPh>
    <phoneticPr fontId="2"/>
  </si>
  <si>
    <t>木育スペースを設置する。</t>
    <rPh sb="0" eb="2">
      <t>モクイク</t>
    </rPh>
    <rPh sb="7" eb="9">
      <t>セッチ</t>
    </rPh>
    <phoneticPr fontId="2"/>
  </si>
  <si>
    <t>　令和５年度 鳥取県非住宅木造建築拡大推進事業実施計画（報告）書 　　　</t>
    <rPh sb="1" eb="3">
      <t>レイワ</t>
    </rPh>
    <phoneticPr fontId="2"/>
  </si>
  <si>
    <t>様式第３－２号 　　　　　　　　　　　　　　 （第５条、第６条、第13条関係）</t>
    <phoneticPr fontId="2"/>
  </si>
  <si>
    <t>（記載例）県産材を活用した（施設の名称）の内装木質化を行うため</t>
    <rPh sb="1" eb="4">
      <t>キサイレイ</t>
    </rPh>
    <rPh sb="5" eb="8">
      <t>ケンサンザイ</t>
    </rPh>
    <rPh sb="9" eb="11">
      <t>カツヨウ</t>
    </rPh>
    <rPh sb="14" eb="16">
      <t>シセツ</t>
    </rPh>
    <rPh sb="17" eb="19">
      <t>メイショウ</t>
    </rPh>
    <rPh sb="21" eb="23">
      <t>ナイソウ</t>
    </rPh>
    <rPh sb="23" eb="26">
      <t>モクシツカ</t>
    </rPh>
    <rPh sb="27" eb="28">
      <t>オコナ</t>
    </rPh>
    <phoneticPr fontId="2"/>
  </si>
  <si>
    <t>内外装木質化等の面積：</t>
    <rPh sb="0" eb="3">
      <t>ナイガイソウ</t>
    </rPh>
    <rPh sb="3" eb="6">
      <t>モクシツカ</t>
    </rPh>
    <rPh sb="6" eb="7">
      <t>ナド</t>
    </rPh>
    <rPh sb="8" eb="10">
      <t>メンセキ</t>
    </rPh>
    <phoneticPr fontId="2"/>
  </si>
  <si>
    <t>内外装木質化等の規模</t>
    <rPh sb="0" eb="3">
      <t>ナイガイソウ</t>
    </rPh>
    <rPh sb="3" eb="6">
      <t>モクシツカ</t>
    </rPh>
    <rPh sb="6" eb="7">
      <t>ナド</t>
    </rPh>
    <phoneticPr fontId="2"/>
  </si>
  <si>
    <t>内外装木質化等を行う面積及び延床面積を入力</t>
    <rPh sb="0" eb="3">
      <t>ナイガイソウ</t>
    </rPh>
    <rPh sb="3" eb="6">
      <t>モクシツカ</t>
    </rPh>
    <rPh sb="6" eb="7">
      <t>ナド</t>
    </rPh>
    <rPh sb="8" eb="9">
      <t>オコナ</t>
    </rPh>
    <rPh sb="10" eb="12">
      <t>メンセキ</t>
    </rPh>
    <rPh sb="12" eb="13">
      <t>オヨ</t>
    </rPh>
    <rPh sb="14" eb="15">
      <t>ノベ</t>
    </rPh>
    <rPh sb="15" eb="16">
      <t>ユカ</t>
    </rPh>
    <rPh sb="16" eb="18">
      <t>メンセキ</t>
    </rPh>
    <rPh sb="19" eb="21">
      <t>ニュウリョク</t>
    </rPh>
    <phoneticPr fontId="2"/>
  </si>
  <si>
    <t>木材使用量</t>
    <phoneticPr fontId="2"/>
  </si>
  <si>
    <t>県産材使用量(0.05m3以上）及び使用率</t>
    <rPh sb="13" eb="15">
      <t>イジョウ</t>
    </rPh>
    <rPh sb="16" eb="17">
      <t>オヨ</t>
    </rPh>
    <rPh sb="18" eb="21">
      <t>シヨウリツ</t>
    </rPh>
    <phoneticPr fontId="2"/>
  </si>
  <si>
    <t>内外装木質化等の内容</t>
    <rPh sb="0" eb="3">
      <t>ナイガイソウ</t>
    </rPh>
    <rPh sb="3" eb="6">
      <t>モクシツカ</t>
    </rPh>
    <rPh sb="6" eb="7">
      <t>ナド</t>
    </rPh>
    <rPh sb="8" eb="10">
      <t>ナイヨウ</t>
    </rPh>
    <phoneticPr fontId="2"/>
  </si>
  <si>
    <t>内外装木質化</t>
    <rPh sb="0" eb="3">
      <t>ナイガイソウ</t>
    </rPh>
    <rPh sb="3" eb="6">
      <t>モクシツカ</t>
    </rPh>
    <phoneticPr fontId="2"/>
  </si>
  <si>
    <t>木質化する部分</t>
    <rPh sb="0" eb="3">
      <t>モクシツカ</t>
    </rPh>
    <rPh sb="5" eb="7">
      <t>ブブン</t>
    </rPh>
    <phoneticPr fontId="2"/>
  </si>
  <si>
    <t>使用する県産材（樹種別）</t>
    <rPh sb="0" eb="2">
      <t>シヨウ</t>
    </rPh>
    <rPh sb="4" eb="7">
      <t>ケンサンザイ</t>
    </rPh>
    <rPh sb="8" eb="10">
      <t>ジュシュ</t>
    </rPh>
    <rPh sb="10" eb="11">
      <t>ベツ</t>
    </rPh>
    <phoneticPr fontId="2"/>
  </si>
  <si>
    <t>（記載例）床</t>
    <rPh sb="1" eb="4">
      <t>キサイレイ</t>
    </rPh>
    <rPh sb="5" eb="6">
      <t>ユカ</t>
    </rPh>
    <phoneticPr fontId="2"/>
  </si>
  <si>
    <t>杉フローリング（4m×18cm×30mm）</t>
    <rPh sb="0" eb="1">
      <t>スギ</t>
    </rPh>
    <phoneticPr fontId="2"/>
  </si>
  <si>
    <t>什器などの制作・
購入</t>
    <rPh sb="0" eb="2">
      <t>ジュウキ</t>
    </rPh>
    <rPh sb="5" eb="7">
      <t>セイサク</t>
    </rPh>
    <rPh sb="9" eb="11">
      <t>コウニュウ</t>
    </rPh>
    <phoneticPr fontId="2"/>
  </si>
  <si>
    <t>材積</t>
    <rPh sb="0" eb="2">
      <t>ザイセキ</t>
    </rPh>
    <phoneticPr fontId="2"/>
  </si>
  <si>
    <t>（注）木質化する部分別に使用する樹種別の県産材使用量を記載すること。</t>
    <phoneticPr fontId="2"/>
  </si>
  <si>
    <t>（注）什器等の制作、購入の内容及び県産材使用量を記載すること。</t>
  </si>
  <si>
    <t>内外装木質化等に係る木材使用量を入力してください。</t>
    <rPh sb="0" eb="3">
      <t>ナイガイソウ</t>
    </rPh>
    <rPh sb="3" eb="6">
      <t>モクシツカ</t>
    </rPh>
    <rPh sb="6" eb="7">
      <t>ナド</t>
    </rPh>
    <rPh sb="8" eb="9">
      <t>カカ</t>
    </rPh>
    <rPh sb="10" eb="12">
      <t>モクザイ</t>
    </rPh>
    <rPh sb="12" eb="15">
      <t>シヨウリョウ</t>
    </rPh>
    <rPh sb="16" eb="18">
      <t>ニュウリョク</t>
    </rPh>
    <phoneticPr fontId="2"/>
  </si>
  <si>
    <t>内外装木質化等に係る県産材使用量を入力してください。</t>
    <rPh sb="0" eb="3">
      <t>ナイガイソウ</t>
    </rPh>
    <rPh sb="3" eb="6">
      <t>モクシツカ</t>
    </rPh>
    <rPh sb="6" eb="7">
      <t>ナド</t>
    </rPh>
    <rPh sb="8" eb="9">
      <t>カカ</t>
    </rPh>
    <rPh sb="10" eb="13">
      <t>ケンサンザイ</t>
    </rPh>
    <rPh sb="13" eb="16">
      <t>シヨウリョウ</t>
    </rPh>
    <rPh sb="17" eb="19">
      <t>ニュウリョク</t>
    </rPh>
    <phoneticPr fontId="2"/>
  </si>
  <si>
    <t>天井</t>
  </si>
  <si>
    <t>記載例を参考に、部分別、樹種別に入力</t>
    <rPh sb="0" eb="3">
      <t>キサイレイ</t>
    </rPh>
    <rPh sb="4" eb="6">
      <t>サンコウ</t>
    </rPh>
    <rPh sb="8" eb="10">
      <t>ブブン</t>
    </rPh>
    <rPh sb="10" eb="11">
      <t>ベツ</t>
    </rPh>
    <rPh sb="12" eb="14">
      <t>ジュシュ</t>
    </rPh>
    <rPh sb="14" eb="15">
      <t>ベツ</t>
    </rPh>
    <rPh sb="16" eb="18">
      <t>ニュウリョク</t>
    </rPh>
    <phoneticPr fontId="2"/>
  </si>
  <si>
    <t>什器の種類、数量等を入力</t>
    <rPh sb="0" eb="2">
      <t>ジュウキ</t>
    </rPh>
    <rPh sb="3" eb="5">
      <t>シュルイ</t>
    </rPh>
    <rPh sb="6" eb="8">
      <t>スウリョウ</t>
    </rPh>
    <rPh sb="8" eb="9">
      <t>ナド</t>
    </rPh>
    <rPh sb="10" eb="12">
      <t>ニュウリョク</t>
    </rPh>
    <phoneticPr fontId="2"/>
  </si>
  <si>
    <t>内外装木質化等に係る経費</t>
    <rPh sb="0" eb="3">
      <t>ナイガイソウ</t>
    </rPh>
    <rPh sb="3" eb="6">
      <t>モクシツカ</t>
    </rPh>
    <rPh sb="6" eb="7">
      <t>ナド</t>
    </rPh>
    <rPh sb="8" eb="9">
      <t>カカ</t>
    </rPh>
    <rPh sb="10" eb="12">
      <t>ケイヒ</t>
    </rPh>
    <phoneticPr fontId="2"/>
  </si>
  <si>
    <t>内外装木質化等の期間（予定）</t>
    <rPh sb="0" eb="3">
      <t>ナイガイソウ</t>
    </rPh>
    <rPh sb="3" eb="6">
      <t>モクシツカ</t>
    </rPh>
    <rPh sb="6" eb="7">
      <t>ナド</t>
    </rPh>
    <phoneticPr fontId="2"/>
  </si>
  <si>
    <t>補助率（Ｂ）</t>
    <rPh sb="0" eb="3">
      <t>ホジョリツ</t>
    </rPh>
    <phoneticPr fontId="2"/>
  </si>
  <si>
    <t>（１）非住宅木造建築拡大推進事業（内外装木質化等）</t>
    <rPh sb="17" eb="20">
      <t>ナイガイソウ</t>
    </rPh>
    <rPh sb="20" eb="23">
      <t>モクシツカ</t>
    </rPh>
    <rPh sb="23" eb="24">
      <t>ナド</t>
    </rPh>
    <phoneticPr fontId="2"/>
  </si>
  <si>
    <t>内外装木質化に係る経費</t>
    <rPh sb="0" eb="3">
      <t>ナイガイソウ</t>
    </rPh>
    <rPh sb="3" eb="6">
      <t>モクシツカ</t>
    </rPh>
    <rPh sb="7" eb="8">
      <t>カカ</t>
    </rPh>
    <rPh sb="9" eb="11">
      <t>ケイヒ</t>
    </rPh>
    <phoneticPr fontId="2"/>
  </si>
  <si>
    <t>什器等の制作・購入に係る経費</t>
    <rPh sb="0" eb="2">
      <t>ジュウキ</t>
    </rPh>
    <rPh sb="2" eb="3">
      <t>ナド</t>
    </rPh>
    <rPh sb="4" eb="6">
      <t>セイサク</t>
    </rPh>
    <rPh sb="7" eb="9">
      <t>コウニュウ</t>
    </rPh>
    <rPh sb="10" eb="11">
      <t>カカ</t>
    </rPh>
    <rPh sb="12" eb="14">
      <t>ケイヒ</t>
    </rPh>
    <phoneticPr fontId="2"/>
  </si>
  <si>
    <t>事業費（Ａ）</t>
    <rPh sb="0" eb="2">
      <t>ジギョウ</t>
    </rPh>
    <rPh sb="2" eb="3">
      <t>ヒ</t>
    </rPh>
    <phoneticPr fontId="2"/>
  </si>
  <si>
    <t>－</t>
    <phoneticPr fontId="2"/>
  </si>
  <si>
    <t>　　－</t>
    <phoneticPr fontId="2"/>
  </si>
  <si>
    <t>計</t>
    <rPh sb="0" eb="1">
      <t>ケイ</t>
    </rPh>
    <phoneticPr fontId="2"/>
  </si>
  <si>
    <t>1/3(木育スペース設置1/2）</t>
    <rPh sb="4" eb="6">
      <t>モクイク</t>
    </rPh>
    <rPh sb="10" eb="12">
      <t>セッチ</t>
    </rPh>
    <phoneticPr fontId="2"/>
  </si>
  <si>
    <t>（Ｃ）　　　　　　</t>
    <phoneticPr fontId="2"/>
  </si>
  <si>
    <t>（Ｃ）666,666円
（1,000,000円）　　　　　　</t>
    <rPh sb="10" eb="11">
      <t>エン</t>
    </rPh>
    <rPh sb="22" eb="23">
      <t>エン</t>
    </rPh>
    <phoneticPr fontId="2"/>
  </si>
  <si>
    <t>（＞2,000千円）
=2,000千円</t>
    <rPh sb="7" eb="9">
      <t>センエン</t>
    </rPh>
    <rPh sb="17" eb="19">
      <t>センエン</t>
    </rPh>
    <phoneticPr fontId="2"/>
  </si>
  <si>
    <t>　　　ウ　什器単独の場合は、県産ＣＬＴ材を使用した場合又は木育スペースを設置した場合に限る。</t>
  </si>
  <si>
    <r>
      <t>　　　イ　木育スペースの設置の場合は、補助率を１</t>
    </r>
    <r>
      <rPr>
        <sz val="10.5"/>
        <rFont val="Times New Roman"/>
        <family val="1"/>
      </rPr>
      <t>/</t>
    </r>
    <r>
      <rPr>
        <sz val="10.5"/>
        <rFont val="ＭＳ 明朝"/>
        <family val="1"/>
        <charset val="128"/>
      </rPr>
      <t>２とする。</t>
    </r>
  </si>
  <si>
    <t>（注）内外装木質化等の補助金額の１０％を上限とする（間接補助事業を行う場合のみ記載）。</t>
    <rPh sb="3" eb="6">
      <t>ナイガイソウ</t>
    </rPh>
    <rPh sb="6" eb="9">
      <t>モクシツカ</t>
    </rPh>
    <rPh sb="9" eb="10">
      <t>ナド</t>
    </rPh>
    <phoneticPr fontId="2"/>
  </si>
  <si>
    <t>　※他の事業を活用する場合は、補助金名、所管する所属及び部署名、電話番号、補助内容及び補助対象を
　　記載すること。</t>
    <phoneticPr fontId="2"/>
  </si>
  <si>
    <t>（３）建築物木材利用促進協定書の写し（該当する場合に限る。）</t>
    <phoneticPr fontId="2"/>
  </si>
  <si>
    <t>（４）木育スペースを設置する場合は、その活用方法等概要がわかる図面及び資料</t>
    <phoneticPr fontId="2"/>
  </si>
  <si>
    <t>（５）その他、県が必要と認める書類</t>
    <phoneticPr fontId="2"/>
  </si>
  <si>
    <t>（３）内外装木質化等の経費の内訳が確認できる資料（見積書鑑、見積金額内訳等及びエクセルデータ）</t>
    <phoneticPr fontId="2"/>
  </si>
  <si>
    <t>（４）補助金の申請者・受領者が建築主以外の場合は建築主の承諾書（様式第７号）</t>
    <phoneticPr fontId="2"/>
  </si>
  <si>
    <t>（５）木育スペースを設置する場合は、その活用方法等概要がわかる図面及び資料</t>
    <phoneticPr fontId="2"/>
  </si>
  <si>
    <t>（６）その他、県が必要と認める書類</t>
    <phoneticPr fontId="2"/>
  </si>
  <si>
    <t>（２）木材使用量、県産材使用量が確認できる資料（納品書の写し等樹種別に分かるもの）</t>
    <phoneticPr fontId="2"/>
  </si>
  <si>
    <t>（３）内外装木質化等の経費の最終的な内訳が確認できる資料（請求書鑑、金額内訳等証票書類及び
　　エクセルデータ）</t>
    <phoneticPr fontId="2"/>
  </si>
  <si>
    <t>（８）その他、県が必要と認める書類</t>
    <phoneticPr fontId="2"/>
  </si>
  <si>
    <t>（４）鳥取県産材産地証明書の写し（鳥取県産材活用用議会等が発行するもの）</t>
    <phoneticPr fontId="2"/>
  </si>
  <si>
    <t>（５）施工前写真、施工状況写真、完成写真、木育スペース写真（該当する場合に限る。）</t>
    <phoneticPr fontId="2"/>
  </si>
  <si>
    <t>（７）木育スペースを設置する場合は、その活用方法等概要がわかる図面及び資料（交付申請時から変更と
    なった場合に添付）</t>
    <phoneticPr fontId="2"/>
  </si>
  <si>
    <t>木材発注年月日（予定）から内外装木質化の完了予定日　R5.4.1等で入力＞＞令和５年４月１日で自動変換</t>
    <rPh sb="0" eb="2">
      <t>モクザイ</t>
    </rPh>
    <rPh sb="2" eb="4">
      <t>ハッチュウ</t>
    </rPh>
    <rPh sb="4" eb="7">
      <t>ネンガッピ</t>
    </rPh>
    <rPh sb="8" eb="10">
      <t>ヨテイ</t>
    </rPh>
    <rPh sb="13" eb="16">
      <t>ナイガイソウ</t>
    </rPh>
    <rPh sb="16" eb="18">
      <t>モクシツ</t>
    </rPh>
    <rPh sb="18" eb="19">
      <t>カ</t>
    </rPh>
    <rPh sb="20" eb="22">
      <t>カンリョウ</t>
    </rPh>
    <rPh sb="22" eb="24">
      <t>ヨテイ</t>
    </rPh>
    <rPh sb="24" eb="25">
      <t>ビ</t>
    </rPh>
    <rPh sb="32" eb="33">
      <t>ナド</t>
    </rPh>
    <rPh sb="34" eb="36">
      <t>ニュウリョク</t>
    </rPh>
    <rPh sb="38" eb="40">
      <t>レイワ</t>
    </rPh>
    <rPh sb="41" eb="42">
      <t>ネン</t>
    </rPh>
    <rPh sb="43" eb="44">
      <t>ガツ</t>
    </rPh>
    <rPh sb="45" eb="46">
      <t>ニチ</t>
    </rPh>
    <rPh sb="47" eb="49">
      <t>ジドウ</t>
    </rPh>
    <rPh sb="49" eb="51">
      <t>ヘンカン</t>
    </rPh>
    <phoneticPr fontId="2"/>
  </si>
  <si>
    <t>○</t>
  </si>
  <si>
    <t>県産材に係る木工事費のみ計上（見積書添付）</t>
    <rPh sb="0" eb="3">
      <t>ケンサンザイ</t>
    </rPh>
    <rPh sb="4" eb="5">
      <t>カカ</t>
    </rPh>
    <rPh sb="6" eb="9">
      <t>モッコウジ</t>
    </rPh>
    <rPh sb="9" eb="10">
      <t>ヒ</t>
    </rPh>
    <rPh sb="12" eb="14">
      <t>ケイジョウ</t>
    </rPh>
    <rPh sb="15" eb="18">
      <t>ミツモリショ</t>
    </rPh>
    <rPh sb="18" eb="20">
      <t>テンプ</t>
    </rPh>
    <phoneticPr fontId="2"/>
  </si>
  <si>
    <t>県産材に係る什器制作（購入）費のみ計上（見積書添付）</t>
    <rPh sb="0" eb="3">
      <t>ケンサンザイ</t>
    </rPh>
    <rPh sb="4" eb="5">
      <t>カカ</t>
    </rPh>
    <rPh sb="6" eb="8">
      <t>ジュウキ</t>
    </rPh>
    <rPh sb="8" eb="10">
      <t>セイサク</t>
    </rPh>
    <rPh sb="11" eb="13">
      <t>コウニュウ</t>
    </rPh>
    <rPh sb="14" eb="15">
      <t>ヒ</t>
    </rPh>
    <rPh sb="17" eb="19">
      <t>ケイジョウ</t>
    </rPh>
    <rPh sb="20" eb="23">
      <t>ミツモリショ</t>
    </rPh>
    <rPh sb="23" eb="25">
      <t>テンプ</t>
    </rPh>
    <phoneticPr fontId="2"/>
  </si>
  <si>
    <t xml:space="preserve"> ⿃取県⾮住宅⽊造建築拡⼤推進事業（内外装木質化等）</t>
    <rPh sb="18" eb="21">
      <t>ナイガイソウ</t>
    </rPh>
    <rPh sb="21" eb="23">
      <t>モクシツ</t>
    </rPh>
    <rPh sb="23" eb="24">
      <t>カ</t>
    </rPh>
    <rPh sb="24" eb="25">
      <t>トウ</t>
    </rPh>
    <phoneticPr fontId="2"/>
  </si>
  <si>
    <t xml:space="preserve"> ⿃取県⾮住宅⽊造建築拡⼤推進事業補助金（内外装木質化等）</t>
    <rPh sb="17" eb="20">
      <t>ホジョキン</t>
    </rPh>
    <rPh sb="21" eb="24">
      <t>ナイガイソウ</t>
    </rPh>
    <rPh sb="24" eb="27">
      <t>モクシツカ</t>
    </rPh>
    <rPh sb="27" eb="28">
      <t>ナド</t>
    </rPh>
    <phoneticPr fontId="2"/>
  </si>
  <si>
    <t>令和５年８月１日</t>
    <rPh sb="0" eb="2">
      <t>レイワ</t>
    </rPh>
    <rPh sb="3" eb="4">
      <t>ネン</t>
    </rPh>
    <rPh sb="5" eb="6">
      <t>ガツ</t>
    </rPh>
    <rPh sb="7" eb="8">
      <t>ニチ</t>
    </rPh>
    <phoneticPr fontId="2"/>
  </si>
  <si>
    <t>２０２３００２００００００</t>
    <phoneticPr fontId="2"/>
  </si>
  <si>
    <t>県産材を活用した境港マート境港店の内装木質化を行うため</t>
    <rPh sb="0" eb="3">
      <t>ケンサンザイ</t>
    </rPh>
    <rPh sb="4" eb="6">
      <t>カツヨウ</t>
    </rPh>
    <rPh sb="8" eb="10">
      <t>サカイミナト</t>
    </rPh>
    <rPh sb="13" eb="15">
      <t>サカイミナト</t>
    </rPh>
    <rPh sb="15" eb="16">
      <t>テン</t>
    </rPh>
    <rPh sb="17" eb="19">
      <t>ナイソウ</t>
    </rPh>
    <rPh sb="19" eb="22">
      <t>モクシツカ</t>
    </rPh>
    <rPh sb="23" eb="24">
      <t>オコナ</t>
    </rPh>
    <phoneticPr fontId="2"/>
  </si>
  <si>
    <t>店舗</t>
    <rPh sb="0" eb="2">
      <t>テンポ</t>
    </rPh>
    <phoneticPr fontId="2"/>
  </si>
  <si>
    <t>境港レストラン</t>
    <rPh sb="0" eb="2">
      <t>サカイミナト</t>
    </rPh>
    <phoneticPr fontId="2"/>
  </si>
  <si>
    <t>壁</t>
  </si>
  <si>
    <t>杉腰壁（1m×28m×１2mm）</t>
    <rPh sb="0" eb="1">
      <t>スギ</t>
    </rPh>
    <rPh sb="1" eb="3">
      <t>コシカベ</t>
    </rPh>
    <phoneticPr fontId="2"/>
  </si>
  <si>
    <t>杉床（4m×3m×12mm）</t>
    <rPh sb="0" eb="1">
      <t>スギ</t>
    </rPh>
    <rPh sb="1" eb="2">
      <t>ユカ</t>
    </rPh>
    <phoneticPr fontId="2"/>
  </si>
  <si>
    <t>杉CLTテーブル（1.2m×1m×36mm）</t>
    <rPh sb="0" eb="1">
      <t>スギ</t>
    </rPh>
    <phoneticPr fontId="2"/>
  </si>
  <si>
    <t>県産材に係る木工事費のみ記載</t>
    <rPh sb="0" eb="3">
      <t>ケンサンザイ</t>
    </rPh>
    <rPh sb="4" eb="5">
      <t>カカ</t>
    </rPh>
    <rPh sb="6" eb="9">
      <t>モッコウジ</t>
    </rPh>
    <rPh sb="9" eb="10">
      <t>ヒ</t>
    </rPh>
    <rPh sb="12" eb="14">
      <t>キサイ</t>
    </rPh>
    <phoneticPr fontId="2"/>
  </si>
  <si>
    <t>株式会社日吉津工務店</t>
    <rPh sb="0" eb="4">
      <t>カブシキガイシャ</t>
    </rPh>
    <rPh sb="4" eb="7">
      <t>ヒエヅ</t>
    </rPh>
    <rPh sb="7" eb="10">
      <t>コウムテン</t>
    </rPh>
    <phoneticPr fontId="2"/>
  </si>
  <si>
    <t>西伯郡日吉津村大字日吉津872-15</t>
    <phoneticPr fontId="2"/>
  </si>
  <si>
    <t>営業　日吉津　三子</t>
    <rPh sb="0" eb="2">
      <t>エイギョウ</t>
    </rPh>
    <rPh sb="3" eb="6">
      <t>ヒエヅ</t>
    </rPh>
    <rPh sb="7" eb="9">
      <t>ミツコ</t>
    </rPh>
    <phoneticPr fontId="2"/>
  </si>
  <si>
    <t>０８５９－２７－０２１１</t>
    <phoneticPr fontId="2"/>
  </si>
  <si>
    <t>hiezu@koumu.co.jp</t>
    <phoneticPr fontId="2"/>
  </si>
  <si>
    <t>株式会社大山設計事務所</t>
    <rPh sb="0" eb="4">
      <t>カブシキガイシャ</t>
    </rPh>
    <rPh sb="4" eb="6">
      <t>ダイセン</t>
    </rPh>
    <rPh sb="6" eb="8">
      <t>セッケイ</t>
    </rPh>
    <rPh sb="8" eb="11">
      <t>ジムショ</t>
    </rPh>
    <phoneticPr fontId="2"/>
  </si>
  <si>
    <t>設計部長　大山　登</t>
    <rPh sb="0" eb="2">
      <t>セッケイ</t>
    </rPh>
    <rPh sb="2" eb="4">
      <t>ブチョウ</t>
    </rPh>
    <rPh sb="5" eb="7">
      <t>ダイセン</t>
    </rPh>
    <rPh sb="8" eb="9">
      <t>ノボル</t>
    </rPh>
    <phoneticPr fontId="2"/>
  </si>
  <si>
    <t>西伯郡大山町御来屋３２８</t>
    <phoneticPr fontId="2"/>
  </si>
  <si>
    <t>noboru@daisen.co.jp</t>
    <phoneticPr fontId="2"/>
  </si>
  <si>
    <t>境港レストラン有限会社</t>
    <rPh sb="0" eb="2">
      <t>サカイミナト</t>
    </rPh>
    <rPh sb="7" eb="11">
      <t>ユウゲンガイシャ</t>
    </rPh>
    <phoneticPr fontId="2"/>
  </si>
  <si>
    <t>境港市上道町3000</t>
    <rPh sb="0" eb="2">
      <t>サカイミナト</t>
    </rPh>
    <rPh sb="2" eb="3">
      <t>シ</t>
    </rPh>
    <rPh sb="3" eb="6">
      <t>アガリミチチョウ</t>
    </rPh>
    <phoneticPr fontId="2"/>
  </si>
  <si>
    <t>境港市上道町3000</t>
    <rPh sb="0" eb="2">
      <t>サカイミナト</t>
    </rPh>
    <rPh sb="2" eb="3">
      <t>シ</t>
    </rPh>
    <rPh sb="3" eb="6">
      <t>アガリミチチョウ</t>
    </rPh>
    <phoneticPr fontId="2"/>
  </si>
  <si>
    <t>有</t>
  </si>
  <si>
    <t>○○商工会総務部</t>
    <rPh sb="2" eb="5">
      <t>ショウコウカイ</t>
    </rPh>
    <rPh sb="5" eb="7">
      <t>ソウム</t>
    </rPh>
    <rPh sb="7" eb="8">
      <t>ブ</t>
    </rPh>
    <phoneticPr fontId="2"/>
  </si>
  <si>
    <t>企業支援補助金</t>
    <rPh sb="0" eb="2">
      <t>キギョウ</t>
    </rPh>
    <rPh sb="2" eb="4">
      <t>シエン</t>
    </rPh>
    <rPh sb="4" eb="7">
      <t>ホジョキン</t>
    </rPh>
    <phoneticPr fontId="2"/>
  </si>
  <si>
    <t>0859-11-1111</t>
    <phoneticPr fontId="2"/>
  </si>
  <si>
    <t>別途、補助金交付要綱を添付</t>
    <rPh sb="0" eb="2">
      <t>ベット</t>
    </rPh>
    <rPh sb="3" eb="6">
      <t>ホジョキン</t>
    </rPh>
    <rPh sb="6" eb="8">
      <t>コウフ</t>
    </rPh>
    <rPh sb="8" eb="10">
      <t>ヨウコウ</t>
    </rPh>
    <rPh sb="11" eb="13">
      <t>テンプ</t>
    </rPh>
    <phoneticPr fontId="2"/>
  </si>
  <si>
    <t>一般課税事業者</t>
  </si>
  <si>
    <t>sakai@rest.co.jp</t>
    <phoneticPr fontId="2"/>
  </si>
  <si>
    <t>境港レストラン有限会社</t>
    <rPh sb="0" eb="2">
      <t>サカイミナト</t>
    </rPh>
    <rPh sb="7" eb="11">
      <t>ユウゲンガイシャ</t>
    </rPh>
    <phoneticPr fontId="2"/>
  </si>
  <si>
    <t>取締役　境港　木綿</t>
    <rPh sb="0" eb="3">
      <t>トリシマリヤク</t>
    </rPh>
    <rPh sb="4" eb="6">
      <t>サカイミナト</t>
    </rPh>
    <rPh sb="7" eb="9">
      <t>モメン</t>
    </rPh>
    <phoneticPr fontId="2"/>
  </si>
  <si>
    <t>代表取締役　境港　鬼太郎</t>
    <rPh sb="0" eb="2">
      <t>ダイヒョウ</t>
    </rPh>
    <rPh sb="2" eb="5">
      <t>トリシマリヤク</t>
    </rPh>
    <rPh sb="6" eb="8">
      <t>サカイミナト</t>
    </rPh>
    <rPh sb="9" eb="12">
      <t>キタロウ</t>
    </rPh>
    <phoneticPr fontId="2"/>
  </si>
  <si>
    <t>境港市上道町3000</t>
    <phoneticPr fontId="2"/>
  </si>
  <si>
    <t>境港　木綿</t>
    <phoneticPr fontId="2"/>
  </si>
  <si>
    <t>総務部　取締役</t>
    <rPh sb="0" eb="3">
      <t>ソウムブ</t>
    </rPh>
    <rPh sb="4" eb="7">
      <t>トリシマリヤク</t>
    </rPh>
    <phoneticPr fontId="2"/>
  </si>
  <si>
    <t>０８５９－４４－２１１１</t>
    <phoneticPr fontId="2"/>
  </si>
  <si>
    <t>sakai@rest.co.jp</t>
    <phoneticPr fontId="2"/>
  </si>
  <si>
    <t>０８５９－４４－２１１１</t>
    <phoneticPr fontId="2"/>
  </si>
  <si>
    <t>０８５９－５４－３１１１</t>
    <phoneticPr fontId="2"/>
  </si>
  <si>
    <t>（６）間接補助金を交付する場合は、非住宅木造建築拡大推進事業費補助金運営事業の実施内容、経費及び
　　事務費が確認できる資料</t>
    <phoneticPr fontId="2"/>
  </si>
  <si>
    <t>（注）ア　内外装木質化等に係る経費の事業費は２，０００千円を上限とする。</t>
    <phoneticPr fontId="2"/>
  </si>
  <si>
    <t>（注）ア　木材使用量、県産材使用量、内外装木質化等の内容、内外装木質化等に係る経費については、
　　　　実施計画時は概算とする。</t>
    <phoneticPr fontId="2"/>
  </si>
  <si>
    <t>　　　イ　間接補助事業を行う場合は、間接補助事業者の欄を入力する。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</si>
</sst>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quot;金&quot;#,##0&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Times New Roman"/>
      <family val="1"/>
    </font>
    <font>
      <sz val="11"/>
      <color rgb="FFC00000"/>
      <name val="ＭＳ 明朝"/>
      <family val="1"/>
      <charset val="128"/>
    </font>
    <font>
      <u/>
      <sz val="11"/>
      <color theme="10"/>
      <name val="游ゴシック"/>
      <family val="2"/>
      <charset val="128"/>
      <scheme val="minor"/>
    </font>
    <font>
      <sz val="9"/>
      <color theme="1"/>
      <name val="ＭＳ 明朝"/>
      <family val="1"/>
      <charset val="128"/>
    </font>
    <font>
      <sz val="10.5"/>
      <color rgb="FFFF0000"/>
      <name val="ＭＳ 明朝"/>
      <family val="1"/>
      <charset val="128"/>
    </font>
    <font>
      <sz val="10.5"/>
      <name val="Times New Roman"/>
      <family val="1"/>
    </font>
    <font>
      <sz val="10"/>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36">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0" xfId="0" applyFont="1">
      <alignment vertical="center"/>
    </xf>
    <xf numFmtId="0" fontId="8" fillId="0" borderId="0" xfId="0" applyFont="1">
      <alignment vertical="center"/>
    </xf>
    <xf numFmtId="0" fontId="6" fillId="0" borderId="1" xfId="0" applyFont="1" applyBorder="1" applyAlignment="1">
      <alignment horizontal="center" vertical="center"/>
    </xf>
    <xf numFmtId="38" fontId="6" fillId="0" borderId="1" xfId="2" applyFont="1" applyBorder="1">
      <alignmen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pplyAlignment="1">
      <alignment vertical="center"/>
    </xf>
    <xf numFmtId="0" fontId="12" fillId="0" borderId="0" xfId="0" applyFont="1">
      <alignment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180" fontId="6" fillId="0" borderId="0" xfId="0" applyNumberFormat="1" applyFont="1">
      <alignment vertical="center"/>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49" fontId="6" fillId="0" borderId="0" xfId="0" applyNumberFormat="1" applyFont="1" applyProtection="1">
      <alignment vertical="center"/>
      <protection locked="0"/>
    </xf>
    <xf numFmtId="0" fontId="9" fillId="0" borderId="0" xfId="0" applyFont="1" applyBorder="1">
      <alignment vertical="center"/>
    </xf>
    <xf numFmtId="179" fontId="4" fillId="0" borderId="2" xfId="0" applyNumberFormat="1" applyFont="1" applyBorder="1" applyAlignment="1" applyProtection="1">
      <alignment vertical="center" wrapText="1"/>
      <protection locked="0"/>
    </xf>
    <xf numFmtId="180" fontId="6" fillId="0" borderId="0" xfId="0" applyNumberFormat="1" applyFont="1" applyAlignment="1" applyProtection="1">
      <alignment vertical="center"/>
      <protection locked="0"/>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0" xfId="0" applyFont="1">
      <alignment vertical="center"/>
    </xf>
    <xf numFmtId="0" fontId="6" fillId="0" borderId="1" xfId="0"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left" vertical="center"/>
    </xf>
    <xf numFmtId="176" fontId="4" fillId="0" borderId="12" xfId="0" applyNumberFormat="1" applyFont="1" applyBorder="1" applyAlignment="1" applyProtection="1">
      <alignment horizontal="center" vertical="center" wrapText="1"/>
      <protection locked="0"/>
    </xf>
    <xf numFmtId="179" fontId="4" fillId="0" borderId="6" xfId="0" applyNumberFormat="1" applyFont="1" applyBorder="1" applyAlignment="1" applyProtection="1">
      <alignment vertical="center" wrapText="1"/>
      <protection locked="0"/>
    </xf>
    <xf numFmtId="178" fontId="4" fillId="0" borderId="11" xfId="1" applyNumberFormat="1" applyFont="1" applyBorder="1" applyAlignment="1">
      <alignment horizontal="center" vertical="center" wrapText="1"/>
    </xf>
    <xf numFmtId="179" fontId="4" fillId="0" borderId="8" xfId="0" applyNumberFormat="1" applyFont="1" applyBorder="1" applyAlignment="1" applyProtection="1">
      <alignment vertical="center" wrapText="1"/>
      <protection locked="0"/>
    </xf>
    <xf numFmtId="0" fontId="4" fillId="0" borderId="0"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4" fillId="0" borderId="15"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177" fontId="4" fillId="0" borderId="1" xfId="0" applyNumberFormat="1" applyFont="1" applyBorder="1" applyAlignment="1" applyProtection="1">
      <alignment horizontal="right" vertical="center" wrapText="1"/>
      <protection locked="0"/>
    </xf>
    <xf numFmtId="0" fontId="14" fillId="0" borderId="0" xfId="0" applyFont="1">
      <alignment vertical="center"/>
    </xf>
    <xf numFmtId="0" fontId="6" fillId="0" borderId="13" xfId="0" applyFont="1" applyBorder="1">
      <alignment vertical="center"/>
    </xf>
    <xf numFmtId="0" fontId="4" fillId="0" borderId="1" xfId="0"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center"/>
    </xf>
    <xf numFmtId="0" fontId="17"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180" fontId="6" fillId="0" borderId="1"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13" fillId="0" borderId="8" xfId="3" applyNumberForma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7" xfId="0" applyNumberFormat="1" applyFont="1" applyBorder="1" applyAlignment="1" applyProtection="1">
      <alignment horizontal="right" vertical="center" wrapText="1"/>
      <protection locked="0"/>
    </xf>
    <xf numFmtId="181" fontId="3" fillId="0" borderId="2" xfId="0" applyNumberFormat="1" applyFont="1" applyBorder="1" applyAlignment="1" applyProtection="1">
      <alignment horizontal="right" vertical="center" wrapText="1"/>
      <protection locked="0"/>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7" xfId="0" applyNumberFormat="1" applyFont="1" applyBorder="1" applyAlignment="1" applyProtection="1">
      <alignment horizontal="justify" vertical="center" wrapText="1"/>
      <protection locked="0"/>
    </xf>
    <xf numFmtId="0" fontId="4" fillId="0" borderId="8" xfId="0" applyNumberFormat="1" applyFont="1" applyBorder="1" applyAlignment="1" applyProtection="1">
      <alignment horizontal="justify" vertical="center" wrapText="1"/>
      <protection locked="0"/>
    </xf>
    <xf numFmtId="0" fontId="4" fillId="0" borderId="2" xfId="0" applyNumberFormat="1" applyFont="1" applyBorder="1" applyAlignment="1" applyProtection="1">
      <alignment horizontal="justify" vertical="center" wrapText="1"/>
      <protection locked="0"/>
    </xf>
    <xf numFmtId="0" fontId="15" fillId="0" borderId="16" xfId="0" applyFont="1" applyBorder="1" applyAlignment="1" applyProtection="1">
      <alignment horizontal="justify" vertical="center" wrapText="1"/>
      <protection locked="0"/>
    </xf>
    <xf numFmtId="0" fontId="15" fillId="0" borderId="13" xfId="0" applyFont="1" applyBorder="1" applyAlignment="1" applyProtection="1">
      <alignment horizontal="justify" vertical="center" wrapText="1"/>
      <protection locked="0"/>
    </xf>
    <xf numFmtId="0" fontId="7" fillId="0" borderId="4" xfId="0" applyFont="1" applyBorder="1" applyAlignment="1">
      <alignment horizontal="justify" vertical="center" wrapText="1"/>
    </xf>
    <xf numFmtId="0" fontId="7" fillId="0" borderId="9"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177" fontId="4" fillId="0" borderId="7" xfId="0" applyNumberFormat="1" applyFont="1" applyBorder="1" applyAlignment="1" applyProtection="1">
      <alignment horizontal="right" vertical="center" wrapText="1"/>
      <protection locked="0"/>
    </xf>
    <xf numFmtId="177" fontId="4" fillId="0" borderId="8"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1" fontId="3" fillId="0" borderId="12" xfId="0" applyNumberFormat="1" applyFont="1" applyBorder="1" applyAlignment="1">
      <alignment horizontal="left" vertical="center" wrapText="1"/>
    </xf>
    <xf numFmtId="181" fontId="3" fillId="0" borderId="6" xfId="0" applyNumberFormat="1" applyFont="1" applyBorder="1" applyAlignment="1">
      <alignment horizontal="left" vertical="center" wrapText="1"/>
    </xf>
    <xf numFmtId="181" fontId="3" fillId="0" borderId="8" xfId="0" applyNumberFormat="1" applyFont="1" applyBorder="1" applyAlignment="1">
      <alignment horizontal="right" vertical="center" wrapText="1"/>
    </xf>
    <xf numFmtId="0" fontId="3"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80" fontId="4" fillId="0" borderId="7"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3"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182" fontId="4" fillId="0" borderId="7" xfId="0" applyNumberFormat="1" applyFont="1" applyBorder="1" applyAlignment="1">
      <alignment horizontal="right" vertical="center" wrapText="1"/>
    </xf>
    <xf numFmtId="182" fontId="4" fillId="0" borderId="8" xfId="0" applyNumberFormat="1" applyFont="1" applyBorder="1" applyAlignment="1">
      <alignment horizontal="right" vertical="center" wrapText="1"/>
    </xf>
    <xf numFmtId="182" fontId="4" fillId="0" borderId="2" xfId="0" applyNumberFormat="1"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center" vertical="center" wrapText="1"/>
    </xf>
    <xf numFmtId="49" fontId="4" fillId="0" borderId="7" xfId="0" applyNumberFormat="1" applyFont="1" applyBorder="1" applyAlignment="1" applyProtection="1">
      <alignment horizontal="center" vertical="center" wrapText="1"/>
      <protection locked="0"/>
    </xf>
    <xf numFmtId="182" fontId="4" fillId="0" borderId="7" xfId="0" applyNumberFormat="1" applyFont="1" applyBorder="1" applyAlignment="1" applyProtection="1">
      <alignment horizontal="center" vertical="center" wrapText="1"/>
      <protection locked="0"/>
    </xf>
    <xf numFmtId="182" fontId="4" fillId="0" borderId="8" xfId="0" applyNumberFormat="1" applyFont="1" applyBorder="1" applyAlignment="1" applyProtection="1">
      <alignment horizontal="center" vertical="center" wrapText="1"/>
      <protection locked="0"/>
    </xf>
    <xf numFmtId="182" fontId="4" fillId="0" borderId="2" xfId="0" applyNumberFormat="1" applyFont="1" applyBorder="1" applyAlignment="1" applyProtection="1">
      <alignment horizontal="center" vertical="center" wrapText="1"/>
      <protection locked="0"/>
    </xf>
    <xf numFmtId="182" fontId="4" fillId="0" borderId="7" xfId="0" applyNumberFormat="1" applyFont="1" applyBorder="1" applyAlignment="1">
      <alignment horizontal="center" vertical="center" wrapText="1"/>
    </xf>
    <xf numFmtId="182" fontId="4" fillId="0" borderId="8"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cellXfs>
  <cellStyles count="4">
    <cellStyle name="パーセント" xfId="1" builtinId="5"/>
    <cellStyle name="ハイパーリンク" xfId="3" builtinId="8"/>
    <cellStyle name="桁区切り" xfId="2" builtinId="6"/>
    <cellStyle name="標準" xfId="0" builtinId="0"/>
  </cellStyles>
  <dxfs count="110">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819150</xdr:colOff>
      <xdr:row>1</xdr:row>
      <xdr:rowOff>142875</xdr:rowOff>
    </xdr:from>
    <xdr:to>
      <xdr:col>7</xdr:col>
      <xdr:colOff>733425</xdr:colOff>
      <xdr:row>3</xdr:row>
      <xdr:rowOff>38100</xdr:rowOff>
    </xdr:to>
    <xdr:sp macro="" textlink="">
      <xdr:nvSpPr>
        <xdr:cNvPr id="2" name="テキスト ボックス 1"/>
        <xdr:cNvSpPr txBox="1"/>
      </xdr:nvSpPr>
      <xdr:spPr>
        <a:xfrm>
          <a:off x="5067300" y="43815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twoCellAnchor>
    <xdr:from>
      <xdr:col>1</xdr:col>
      <xdr:colOff>847725</xdr:colOff>
      <xdr:row>0</xdr:row>
      <xdr:rowOff>38100</xdr:rowOff>
    </xdr:from>
    <xdr:to>
      <xdr:col>3</xdr:col>
      <xdr:colOff>342900</xdr:colOff>
      <xdr:row>0</xdr:row>
      <xdr:rowOff>285750</xdr:rowOff>
    </xdr:to>
    <xdr:sp macro="" textlink="">
      <xdr:nvSpPr>
        <xdr:cNvPr id="3" name="テキスト ボックス 2"/>
        <xdr:cNvSpPr txBox="1"/>
      </xdr:nvSpPr>
      <xdr:spPr>
        <a:xfrm>
          <a:off x="1057275" y="3810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akai@rest.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kai@rest.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30"/>
  <sheetViews>
    <sheetView showGridLines="0" workbookViewId="0">
      <selection activeCell="B5" sqref="B5"/>
    </sheetView>
  </sheetViews>
  <sheetFormatPr defaultRowHeight="13.5" x14ac:dyDescent="0.4"/>
  <cols>
    <col min="1" max="1" width="0.75" style="4" customWidth="1"/>
    <col min="2" max="2" width="5.25" style="4" customWidth="1"/>
    <col min="3" max="5" width="26.375" style="4" customWidth="1"/>
    <col min="6" max="6" width="31.5" style="4" customWidth="1"/>
    <col min="7" max="16384" width="9" style="4"/>
  </cols>
  <sheetData>
    <row r="3" spans="2:4" x14ac:dyDescent="0.4">
      <c r="C3" s="17" t="str">
        <f>IF(COUNTIF(B4:B6,"○")=1,"",IF(COUNTIF(B4:B6,"○")&gt;1,"該当する申請１つを選択してください（複数選択されています。）","該当する申請１つを選択してください"))</f>
        <v/>
      </c>
    </row>
    <row r="4" spans="2:4" ht="20.25" customHeight="1" x14ac:dyDescent="0.4">
      <c r="B4" s="47"/>
      <c r="C4" s="4" t="s">
        <v>152</v>
      </c>
    </row>
    <row r="5" spans="2:4" ht="20.25" customHeight="1" x14ac:dyDescent="0.4">
      <c r="B5" s="47" t="s">
        <v>211</v>
      </c>
      <c r="C5" s="4" t="s">
        <v>63</v>
      </c>
    </row>
    <row r="6" spans="2:4" ht="20.25" customHeight="1" x14ac:dyDescent="0.4">
      <c r="B6" s="47"/>
      <c r="C6" s="4" t="s">
        <v>40</v>
      </c>
    </row>
    <row r="7" spans="2:4" ht="20.25" customHeight="1" x14ac:dyDescent="0.4"/>
    <row r="8" spans="2:4" ht="20.25" customHeight="1" x14ac:dyDescent="0.4"/>
    <row r="9" spans="2:4" ht="20.25" customHeight="1" x14ac:dyDescent="0.4">
      <c r="C9" s="17" t="str">
        <f>IF(COUNTIF(B10:B15,"○")=1,"",IF(COUNTIF(B10:B15,"○")&gt;1,"該当する申請１つを選択してください（複数選択されています。）","該当する申請１つを選択してください"))</f>
        <v/>
      </c>
    </row>
    <row r="10" spans="2:4" ht="20.25" customHeight="1" x14ac:dyDescent="0.4">
      <c r="B10" s="47"/>
      <c r="C10" s="4" t="s">
        <v>53</v>
      </c>
      <c r="D10" s="38" t="str">
        <f>IF(B10="","","②実施計画（報告）書入力後、③計画承認申請書に入力")</f>
        <v/>
      </c>
    </row>
    <row r="11" spans="2:4" ht="20.25" customHeight="1" x14ac:dyDescent="0.4">
      <c r="B11" s="47"/>
      <c r="C11" s="4" t="s">
        <v>54</v>
      </c>
      <c r="D11" s="38" t="str">
        <f>IF(B11="","","②実施計画（報告）書入力後、④変更計画承認申請書に入力")</f>
        <v/>
      </c>
    </row>
    <row r="12" spans="2:4" ht="20.25" customHeight="1" x14ac:dyDescent="0.4">
      <c r="B12" s="47"/>
      <c r="C12" s="4" t="s">
        <v>55</v>
      </c>
      <c r="D12" s="38" t="str">
        <f>IF(B12="","","②実施計画（報告）書入力後、⑤交付申請書に入力")</f>
        <v/>
      </c>
    </row>
    <row r="13" spans="2:4" ht="20.25" customHeight="1" x14ac:dyDescent="0.4">
      <c r="B13" s="47"/>
      <c r="C13" s="4" t="s">
        <v>56</v>
      </c>
      <c r="D13" s="38" t="str">
        <f>IF(B13="","","②実施計画（報告）書入力後、⑥変更承認申請書（廃止の場合は⑦廃止承認申請書）に入力")</f>
        <v/>
      </c>
    </row>
    <row r="14" spans="2:4" ht="20.25" customHeight="1" x14ac:dyDescent="0.4">
      <c r="B14" s="47" t="s">
        <v>211</v>
      </c>
      <c r="C14" s="4" t="s">
        <v>57</v>
      </c>
      <c r="D14" s="38" t="str">
        <f>IF(B14="","","②実施計画（報告）書入力後、⑧実績報告書に入力")</f>
        <v>②実施計画（報告）書入力後、⑧実績報告書に入力</v>
      </c>
    </row>
    <row r="15" spans="2:4" ht="20.25" customHeight="1" x14ac:dyDescent="0.4">
      <c r="B15" s="47"/>
      <c r="C15" s="4" t="s">
        <v>147</v>
      </c>
      <c r="D15" s="38" t="str">
        <f>IF(B15="","","②実施計画（報告）書入力後、⑨進捗状況報告書に入力")</f>
        <v/>
      </c>
    </row>
    <row r="16" spans="2:4" ht="20.25" customHeight="1" x14ac:dyDescent="0.4">
      <c r="C16" s="4" t="str">
        <f>IF(COUNTIF(C10:C14,"○")=1,"","")</f>
        <v/>
      </c>
    </row>
    <row r="17" spans="2:6" ht="20.25" customHeight="1" x14ac:dyDescent="0.4">
      <c r="C17" s="59" t="s">
        <v>154</v>
      </c>
    </row>
    <row r="18" spans="2:6" ht="20.25" customHeight="1" x14ac:dyDescent="0.4">
      <c r="B18" s="47"/>
      <c r="C18" s="4" t="s">
        <v>155</v>
      </c>
    </row>
    <row r="19" spans="2:6" ht="20.25" customHeight="1" x14ac:dyDescent="0.4"/>
    <row r="20" spans="2:6" ht="25.5" customHeight="1" x14ac:dyDescent="0.4">
      <c r="C20" s="24" t="s">
        <v>60</v>
      </c>
      <c r="D20" s="23" t="s">
        <v>153</v>
      </c>
      <c r="E20" s="23" t="s">
        <v>127</v>
      </c>
    </row>
    <row r="21" spans="2:6" ht="40.5" customHeight="1" x14ac:dyDescent="0.4">
      <c r="C21" s="25" t="s">
        <v>62</v>
      </c>
      <c r="D21" s="48">
        <v>666666</v>
      </c>
      <c r="E21" s="48"/>
      <c r="F21" s="45">
        <f>D21+E21</f>
        <v>666666</v>
      </c>
    </row>
    <row r="22" spans="2:6" ht="40.5" customHeight="1" x14ac:dyDescent="0.4">
      <c r="C22" s="25" t="s">
        <v>58</v>
      </c>
      <c r="D22" s="48">
        <v>600000</v>
      </c>
      <c r="E22" s="48"/>
      <c r="F22" s="45">
        <f t="shared" ref="F22:F23" si="0">D22+E22</f>
        <v>600000</v>
      </c>
    </row>
    <row r="23" spans="2:6" ht="45" customHeight="1" x14ac:dyDescent="0.4">
      <c r="C23" s="24" t="s">
        <v>61</v>
      </c>
      <c r="D23" s="29">
        <f>IF(AND(OR(B10="○",B11="○"),B18="○"),1000000,IF(OR(B10="○",B11="○"),666666,IF(OR(B12="○",B13="○"),D21,IF(B14="○",D22,0))))</f>
        <v>600000</v>
      </c>
      <c r="E23" s="29">
        <f>IF(AND(OR(B10="○",B11="○"),B18="○"),100000,IF(OR(B10="○",B11="○"),66666,IF(OR(B12="○",B13="○"),E21,IF(B14="○",E22,0))))</f>
        <v>0</v>
      </c>
      <c r="F23" s="45">
        <f t="shared" si="0"/>
        <v>600000</v>
      </c>
    </row>
    <row r="25" spans="2:6" ht="21" customHeight="1" x14ac:dyDescent="0.4">
      <c r="C25" s="4" t="s">
        <v>102</v>
      </c>
      <c r="D25" s="49" t="s">
        <v>216</v>
      </c>
      <c r="E25" s="4" t="str">
        <f>IF(AND(OR(B13="○",B14="○",B15="○"),D25=""),"未入力","")</f>
        <v/>
      </c>
      <c r="F25" s="4" t="s">
        <v>120</v>
      </c>
    </row>
    <row r="26" spans="2:6" ht="21" customHeight="1" x14ac:dyDescent="0.4">
      <c r="C26" s="4" t="s">
        <v>103</v>
      </c>
      <c r="D26" s="49" t="s">
        <v>217</v>
      </c>
      <c r="E26" s="4" t="str">
        <f>IF(AND(OR(B13="○",B14="○",B15="○"),D26=""),"未入力","")</f>
        <v/>
      </c>
      <c r="F26" s="4" t="s">
        <v>104</v>
      </c>
    </row>
    <row r="27" spans="2:6" ht="21" customHeight="1" x14ac:dyDescent="0.4">
      <c r="C27" s="4" t="s">
        <v>128</v>
      </c>
      <c r="D27" s="49"/>
      <c r="E27" s="43" t="s">
        <v>130</v>
      </c>
      <c r="F27" s="4" t="s">
        <v>120</v>
      </c>
    </row>
    <row r="28" spans="2:6" ht="21" customHeight="1" x14ac:dyDescent="0.4">
      <c r="C28" s="4" t="s">
        <v>129</v>
      </c>
      <c r="D28" s="49"/>
      <c r="E28" s="43" t="s">
        <v>130</v>
      </c>
      <c r="F28" s="4" t="s">
        <v>104</v>
      </c>
    </row>
    <row r="29" spans="2:6" ht="21" customHeight="1" x14ac:dyDescent="0.4">
      <c r="D29" s="42"/>
    </row>
    <row r="30" spans="2:6" ht="38.25" customHeight="1" x14ac:dyDescent="0.4">
      <c r="C30" s="24" t="s">
        <v>126</v>
      </c>
      <c r="D30" s="48">
        <v>1800000</v>
      </c>
      <c r="E30" s="50" t="str">
        <f>IF(AND(OR(B14="○",B15="○"),D30=""),"未入力","")</f>
        <v/>
      </c>
      <c r="F30" s="4" t="s">
        <v>151</v>
      </c>
    </row>
  </sheetData>
  <sheetProtection algorithmName="SHA-512" hashValue="L0JZ1FVycxHkD1RZg0S3dTOiSEUC7I/gGyoBWrUP9G+j0wC7xpgdKR18UkCiZOvzP8L1Y2P3yarMFd+9xAlBMA==" saltValue="4f5CDhO0nwKYwrgOKmj8EA==" spinCount="100000" sheet="1" objects="1" scenarios="1"/>
  <phoneticPr fontId="2"/>
  <conditionalFormatting sqref="D21">
    <cfRule type="expression" dxfId="109" priority="19">
      <formula>AND($D$21="",OR($B$11="○",$B$12="○",$B$13="○",$B$14="○",$B$15="○"))</formula>
    </cfRule>
    <cfRule type="expression" dxfId="108" priority="21">
      <formula>$B$10="○"</formula>
    </cfRule>
  </conditionalFormatting>
  <conditionalFormatting sqref="E21:E23">
    <cfRule type="expression" dxfId="107" priority="20">
      <formula>$B$6&lt;&gt;"○"</formula>
    </cfRule>
  </conditionalFormatting>
  <conditionalFormatting sqref="E21">
    <cfRule type="expression" dxfId="106" priority="12">
      <formula>AND($B$6="○",$E$21="",OR($B$11="○",$B$12="○",$B$13="○",$B$14="○"))</formula>
    </cfRule>
    <cfRule type="expression" dxfId="105" priority="18">
      <formula>$B$10="○"</formula>
    </cfRule>
  </conditionalFormatting>
  <conditionalFormatting sqref="D22">
    <cfRule type="expression" dxfId="104" priority="9">
      <formula>AND(OR($B$13="○",$B$14="○",$B$15="○"),$D$22="")</formula>
    </cfRule>
    <cfRule type="expression" dxfId="103" priority="11">
      <formula>OR($B$10="○",$B$11="○",$B$12="○")</formula>
    </cfRule>
  </conditionalFormatting>
  <conditionalFormatting sqref="E22">
    <cfRule type="expression" dxfId="102" priority="8">
      <formula>AND(OR($B$13="○",$B$14="○"),$E$22="",$B$6="○")</formula>
    </cfRule>
    <cfRule type="expression" dxfId="101" priority="10">
      <formula>OR($B$10="○",$B$11="○",$B$12="○")</formula>
    </cfRule>
  </conditionalFormatting>
  <conditionalFormatting sqref="D25">
    <cfRule type="expression" dxfId="100" priority="7">
      <formula>AND(OR($B$13="○",$B$14="○",$B$15="○"),$D$25="")</formula>
    </cfRule>
  </conditionalFormatting>
  <conditionalFormatting sqref="D30">
    <cfRule type="expression" dxfId="99" priority="4">
      <formula>OR($B$10="○",$B$11="○",$B$12="○",$B$13="○")</formula>
    </cfRule>
    <cfRule type="expression" dxfId="98" priority="5">
      <formula>AND(OR($B$14="○",$B$15="○"),$D$30="")</formula>
    </cfRule>
  </conditionalFormatting>
  <conditionalFormatting sqref="D26">
    <cfRule type="expression" dxfId="97" priority="1">
      <formula>AND(OR($B$13="○",$B$14="○",$B$15="○"),$D$26="")</formula>
    </cfRule>
  </conditionalFormatting>
  <dataValidations count="1">
    <dataValidation type="list" allowBlank="1" showInputMessage="1" showErrorMessage="1" sqref="B10:B15 B4:B6 B18">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17"/>
  <sheetViews>
    <sheetView showGridLines="0" tabSelected="1" view="pageBreakPreview" zoomScaleNormal="100" zoomScaleSheetLayoutView="100" workbookViewId="0">
      <selection activeCell="C42" sqref="C42:H42"/>
    </sheetView>
  </sheetViews>
  <sheetFormatPr defaultRowHeight="13.5" x14ac:dyDescent="0.4"/>
  <cols>
    <col min="1" max="1" width="2.75" style="4" customWidth="1"/>
    <col min="2" max="2" width="17.375" style="4" customWidth="1"/>
    <col min="3" max="8" width="11.875" style="4" customWidth="1"/>
    <col min="9" max="9" width="9.75" style="4" customWidth="1"/>
    <col min="10" max="10" width="6.875" style="4" customWidth="1"/>
    <col min="11" max="11" width="12.75" style="4" bestFit="1" customWidth="1"/>
    <col min="12" max="16384" width="9" style="4"/>
  </cols>
  <sheetData>
    <row r="1" spans="1:13" ht="23.25" customHeight="1" x14ac:dyDescent="0.4">
      <c r="A1" s="2" t="s">
        <v>157</v>
      </c>
      <c r="B1" s="3"/>
      <c r="C1" s="3"/>
      <c r="D1" s="3"/>
      <c r="E1" s="3"/>
      <c r="F1" s="3"/>
      <c r="G1" s="3"/>
      <c r="H1" s="3"/>
      <c r="J1" s="4" t="str">
        <f>IF('①最初に黄色セル選択、赤色セルに入力　関連情報入力シート'!B6="○","間接補助申請","")</f>
        <v/>
      </c>
      <c r="L1" s="4">
        <f>'①最初に黄色セル選択、赤色セルに入力　関連情報入力シート'!B4</f>
        <v>0</v>
      </c>
      <c r="M1" s="4" t="s">
        <v>152</v>
      </c>
    </row>
    <row r="2" spans="1:13" x14ac:dyDescent="0.4">
      <c r="A2" s="5"/>
      <c r="L2" s="4" t="str">
        <f>'①最初に黄色セル選択、赤色セルに入力　関連情報入力シート'!B5</f>
        <v>○</v>
      </c>
      <c r="M2" s="4" t="s">
        <v>63</v>
      </c>
    </row>
    <row r="3" spans="1:13" ht="14.25" x14ac:dyDescent="0.4">
      <c r="A3" s="64" t="s">
        <v>156</v>
      </c>
      <c r="B3" s="6"/>
      <c r="C3" s="6"/>
      <c r="D3" s="6"/>
      <c r="E3" s="6"/>
      <c r="F3" s="6"/>
      <c r="G3" s="6"/>
      <c r="H3" s="6"/>
      <c r="L3" s="4">
        <f>'①最初に黄色セル選択、赤色セルに入力　関連情報入力シート'!B6</f>
        <v>0</v>
      </c>
      <c r="M3" s="4" t="s">
        <v>40</v>
      </c>
    </row>
    <row r="4" spans="1:13" x14ac:dyDescent="0.4">
      <c r="A4" s="5"/>
    </row>
    <row r="5" spans="1:13" x14ac:dyDescent="0.4">
      <c r="A5" s="8" t="s">
        <v>0</v>
      </c>
    </row>
    <row r="6" spans="1:13" ht="36.75" customHeight="1" x14ac:dyDescent="0.4">
      <c r="A6" s="151" t="s">
        <v>218</v>
      </c>
      <c r="B6" s="152"/>
      <c r="C6" s="152"/>
      <c r="D6" s="152"/>
      <c r="E6" s="152"/>
      <c r="F6" s="152"/>
      <c r="G6" s="152"/>
      <c r="H6" s="153"/>
      <c r="I6" s="17" t="str">
        <f>IF(A6="","未入力","")</f>
        <v/>
      </c>
      <c r="J6" s="17"/>
      <c r="K6" s="4" t="s">
        <v>158</v>
      </c>
    </row>
    <row r="7" spans="1:13" x14ac:dyDescent="0.4">
      <c r="A7" s="7"/>
      <c r="B7" s="7"/>
      <c r="C7" s="7"/>
      <c r="D7" s="7"/>
      <c r="E7" s="7"/>
      <c r="F7" s="7"/>
      <c r="G7" s="7"/>
      <c r="H7" s="7"/>
    </row>
    <row r="8" spans="1:13" x14ac:dyDescent="0.4">
      <c r="A8" s="8" t="s">
        <v>1</v>
      </c>
    </row>
    <row r="9" spans="1:13" ht="18.75" customHeight="1" x14ac:dyDescent="0.4">
      <c r="A9" s="113" t="s">
        <v>2</v>
      </c>
      <c r="B9" s="113"/>
      <c r="C9" s="156" t="s">
        <v>220</v>
      </c>
      <c r="D9" s="156"/>
      <c r="E9" s="156"/>
      <c r="F9" s="156"/>
      <c r="G9" s="156"/>
      <c r="H9" s="156"/>
      <c r="I9" s="17" t="str">
        <f>IF(C9="","未入力","")</f>
        <v/>
      </c>
      <c r="J9" s="17"/>
    </row>
    <row r="10" spans="1:13" ht="18.75" customHeight="1" x14ac:dyDescent="0.4">
      <c r="A10" s="113" t="s">
        <v>3</v>
      </c>
      <c r="B10" s="113"/>
      <c r="C10" s="159" t="s">
        <v>236</v>
      </c>
      <c r="D10" s="160"/>
      <c r="E10" s="160"/>
      <c r="F10" s="160"/>
      <c r="G10" s="160"/>
      <c r="H10" s="161"/>
      <c r="I10" s="17" t="str">
        <f t="shared" ref="I10:I11" si="0">IF(C10="","未入力","")</f>
        <v/>
      </c>
      <c r="J10" s="17"/>
      <c r="K10" s="4" t="s">
        <v>18</v>
      </c>
    </row>
    <row r="11" spans="1:13" ht="18.75" customHeight="1" x14ac:dyDescent="0.4">
      <c r="A11" s="113" t="s">
        <v>4</v>
      </c>
      <c r="B11" s="113"/>
      <c r="C11" s="119" t="s">
        <v>219</v>
      </c>
      <c r="D11" s="120"/>
      <c r="E11" s="120"/>
      <c r="F11" s="120"/>
      <c r="G11" s="120"/>
      <c r="H11" s="121"/>
      <c r="I11" s="17" t="str">
        <f t="shared" si="0"/>
        <v/>
      </c>
      <c r="J11" s="17"/>
    </row>
    <row r="12" spans="1:13" ht="27.75" customHeight="1" x14ac:dyDescent="0.4">
      <c r="A12" s="113" t="s">
        <v>5</v>
      </c>
      <c r="B12" s="117"/>
      <c r="C12" s="57" t="s">
        <v>16</v>
      </c>
      <c r="D12" s="65">
        <v>1</v>
      </c>
      <c r="E12" s="58" t="s">
        <v>17</v>
      </c>
      <c r="F12" s="65">
        <v>0</v>
      </c>
      <c r="G12" s="58" t="s">
        <v>19</v>
      </c>
      <c r="H12" s="66">
        <v>157.5</v>
      </c>
      <c r="I12" s="17" t="str">
        <f>IF(OR(D12="",F12="",H12=""),"未入力","")</f>
        <v/>
      </c>
      <c r="J12" s="17"/>
      <c r="K12" s="4" t="s">
        <v>23</v>
      </c>
    </row>
    <row r="13" spans="1:13" ht="27.75" customHeight="1" x14ac:dyDescent="0.4">
      <c r="A13" s="113" t="s">
        <v>160</v>
      </c>
      <c r="B13" s="117"/>
      <c r="C13" s="132" t="s">
        <v>159</v>
      </c>
      <c r="D13" s="133"/>
      <c r="E13" s="133"/>
      <c r="F13" s="68">
        <v>40</v>
      </c>
      <c r="G13" s="56" t="s">
        <v>19</v>
      </c>
      <c r="H13" s="51">
        <v>118.52</v>
      </c>
      <c r="I13" s="17" t="str">
        <f>IF(OR(F13="",H13=""),"未入力","")</f>
        <v/>
      </c>
      <c r="J13" s="17"/>
      <c r="K13" s="4" t="s">
        <v>161</v>
      </c>
    </row>
    <row r="14" spans="1:13" ht="26.25" customHeight="1" x14ac:dyDescent="0.4">
      <c r="A14" s="113" t="s">
        <v>162</v>
      </c>
      <c r="B14" s="117"/>
      <c r="C14" s="134">
        <v>5.6211000000000002</v>
      </c>
      <c r="D14" s="135"/>
      <c r="E14" s="135"/>
      <c r="F14" s="135"/>
      <c r="G14" s="135"/>
      <c r="H14" s="67"/>
      <c r="I14" s="17" t="str">
        <f>IF(OR(C14="",),"未入力","")</f>
        <v/>
      </c>
      <c r="J14" s="17"/>
      <c r="K14" s="4" t="s">
        <v>174</v>
      </c>
    </row>
    <row r="15" spans="1:13" ht="26.25" customHeight="1" x14ac:dyDescent="0.4">
      <c r="A15" s="113" t="s">
        <v>163</v>
      </c>
      <c r="B15" s="117"/>
      <c r="C15" s="134">
        <v>5.1311999999999998</v>
      </c>
      <c r="D15" s="135"/>
      <c r="E15" s="135"/>
      <c r="F15" s="135"/>
      <c r="G15" s="135"/>
      <c r="H15" s="67">
        <f>IF(OR(C14="",C15=""),"",C15/C14)</f>
        <v>0.91284624005977466</v>
      </c>
      <c r="I15" s="17" t="str">
        <f>IF(OR(C15=""),"未入力",IF(H15&gt;1,"県産材使用量が木材使用量を超えています",""))</f>
        <v/>
      </c>
      <c r="J15" s="17"/>
      <c r="K15" s="4" t="s">
        <v>175</v>
      </c>
    </row>
    <row r="16" spans="1:13" ht="22.5" customHeight="1" x14ac:dyDescent="0.4">
      <c r="A16" s="114" t="s">
        <v>164</v>
      </c>
      <c r="B16" s="114"/>
      <c r="C16" s="122" t="str">
        <f>IF(C15="","",IF(C15&lt;0.05,"県産材使用量を満たしていませんので補助対象外です",IF(C15=H19+H20+H21+H22+H23+H24+H25+H26+H27+H28+H30,"","県産材使用量と内外装木質化及び什器の材積合計が一致しません")))</f>
        <v/>
      </c>
      <c r="D16" s="123"/>
      <c r="E16" s="123"/>
      <c r="F16" s="123"/>
      <c r="G16" s="123"/>
      <c r="H16" s="123"/>
      <c r="I16" s="17"/>
      <c r="J16" s="17"/>
    </row>
    <row r="17" spans="1:11" ht="38.25" customHeight="1" x14ac:dyDescent="0.4">
      <c r="A17" s="71"/>
      <c r="B17" s="54"/>
      <c r="C17" s="55" t="s">
        <v>166</v>
      </c>
      <c r="D17" s="136" t="s">
        <v>167</v>
      </c>
      <c r="E17" s="136"/>
      <c r="F17" s="136"/>
      <c r="G17" s="136"/>
      <c r="H17" s="73" t="s">
        <v>171</v>
      </c>
      <c r="I17" s="17"/>
      <c r="J17" s="17"/>
    </row>
    <row r="18" spans="1:11" ht="18.75" customHeight="1" x14ac:dyDescent="0.4">
      <c r="A18" s="71"/>
      <c r="B18" s="13"/>
      <c r="C18" s="55" t="s">
        <v>168</v>
      </c>
      <c r="D18" s="129" t="s">
        <v>169</v>
      </c>
      <c r="E18" s="130"/>
      <c r="F18" s="130"/>
      <c r="G18" s="131"/>
      <c r="H18" s="75">
        <v>0.4</v>
      </c>
      <c r="I18" s="17"/>
      <c r="J18" s="17"/>
    </row>
    <row r="19" spans="1:11" ht="18.75" customHeight="1" x14ac:dyDescent="0.4">
      <c r="A19" s="71"/>
      <c r="B19" s="13"/>
      <c r="C19" s="78" t="s">
        <v>221</v>
      </c>
      <c r="D19" s="129" t="s">
        <v>222</v>
      </c>
      <c r="E19" s="130"/>
      <c r="F19" s="130"/>
      <c r="G19" s="131"/>
      <c r="H19" s="75">
        <v>3.36</v>
      </c>
      <c r="I19" s="17" t="str">
        <f>IF(AND(H19&lt;&gt;0,OR(C19="",D19="")),"未入力","")</f>
        <v/>
      </c>
      <c r="J19" s="17"/>
      <c r="K19" s="4" t="s">
        <v>177</v>
      </c>
    </row>
    <row r="20" spans="1:11" ht="18.75" customHeight="1" x14ac:dyDescent="0.4">
      <c r="A20" s="71"/>
      <c r="B20" s="77"/>
      <c r="C20" s="78" t="s">
        <v>176</v>
      </c>
      <c r="D20" s="129" t="s">
        <v>223</v>
      </c>
      <c r="E20" s="130"/>
      <c r="F20" s="130"/>
      <c r="G20" s="131"/>
      <c r="H20" s="75">
        <v>1.728</v>
      </c>
      <c r="I20" s="17" t="str">
        <f t="shared" ref="I20:I28" si="1">IF(AND(H20&lt;&gt;0,OR(C20="",D20="")),"未入力","")</f>
        <v/>
      </c>
      <c r="J20" s="17"/>
      <c r="K20" s="4" t="s">
        <v>177</v>
      </c>
    </row>
    <row r="21" spans="1:11" ht="18.75" customHeight="1" x14ac:dyDescent="0.4">
      <c r="A21" s="71"/>
      <c r="B21" s="74"/>
      <c r="C21" s="78"/>
      <c r="D21" s="129"/>
      <c r="E21" s="130"/>
      <c r="F21" s="130"/>
      <c r="G21" s="131"/>
      <c r="H21" s="75"/>
      <c r="I21" s="17" t="str">
        <f t="shared" si="1"/>
        <v/>
      </c>
      <c r="J21" s="17"/>
      <c r="K21" s="4" t="s">
        <v>177</v>
      </c>
    </row>
    <row r="22" spans="1:11" ht="18.75" customHeight="1" x14ac:dyDescent="0.4">
      <c r="A22" s="71"/>
      <c r="B22" s="74" t="s">
        <v>165</v>
      </c>
      <c r="C22" s="78"/>
      <c r="D22" s="129"/>
      <c r="E22" s="130"/>
      <c r="F22" s="130"/>
      <c r="G22" s="131"/>
      <c r="H22" s="75"/>
      <c r="I22" s="17" t="str">
        <f t="shared" si="1"/>
        <v/>
      </c>
      <c r="J22" s="17"/>
      <c r="K22" s="4" t="s">
        <v>177</v>
      </c>
    </row>
    <row r="23" spans="1:11" ht="18.75" customHeight="1" x14ac:dyDescent="0.4">
      <c r="A23" s="71"/>
      <c r="B23" s="77"/>
      <c r="C23" s="78"/>
      <c r="D23" s="129"/>
      <c r="E23" s="130"/>
      <c r="F23" s="130"/>
      <c r="G23" s="131"/>
      <c r="H23" s="75"/>
      <c r="I23" s="17" t="str">
        <f t="shared" si="1"/>
        <v/>
      </c>
      <c r="J23" s="17"/>
      <c r="K23" s="4" t="s">
        <v>177</v>
      </c>
    </row>
    <row r="24" spans="1:11" ht="18.75" customHeight="1" x14ac:dyDescent="0.4">
      <c r="A24" s="71"/>
      <c r="B24" s="74"/>
      <c r="C24" s="78"/>
      <c r="D24" s="129"/>
      <c r="E24" s="130"/>
      <c r="F24" s="130"/>
      <c r="G24" s="131"/>
      <c r="H24" s="75"/>
      <c r="I24" s="17" t="str">
        <f t="shared" si="1"/>
        <v/>
      </c>
      <c r="J24" s="17"/>
      <c r="K24" s="4" t="s">
        <v>177</v>
      </c>
    </row>
    <row r="25" spans="1:11" ht="18.75" customHeight="1" x14ac:dyDescent="0.4">
      <c r="A25" s="71"/>
      <c r="B25" s="74"/>
      <c r="C25" s="78"/>
      <c r="D25" s="129"/>
      <c r="E25" s="130"/>
      <c r="F25" s="130"/>
      <c r="G25" s="131"/>
      <c r="H25" s="75"/>
      <c r="I25" s="17" t="str">
        <f t="shared" si="1"/>
        <v/>
      </c>
      <c r="J25" s="17"/>
      <c r="K25" s="4" t="s">
        <v>177</v>
      </c>
    </row>
    <row r="26" spans="1:11" ht="18.75" customHeight="1" x14ac:dyDescent="0.4">
      <c r="A26" s="71"/>
      <c r="B26" s="13"/>
      <c r="C26" s="78"/>
      <c r="D26" s="129"/>
      <c r="E26" s="130"/>
      <c r="F26" s="130"/>
      <c r="G26" s="131"/>
      <c r="H26" s="75"/>
      <c r="I26" s="17" t="str">
        <f t="shared" si="1"/>
        <v/>
      </c>
      <c r="J26" s="17"/>
      <c r="K26" s="4" t="s">
        <v>177</v>
      </c>
    </row>
    <row r="27" spans="1:11" ht="18.75" customHeight="1" x14ac:dyDescent="0.4">
      <c r="A27" s="71"/>
      <c r="B27" s="13"/>
      <c r="C27" s="78"/>
      <c r="D27" s="129"/>
      <c r="E27" s="130"/>
      <c r="F27" s="130"/>
      <c r="G27" s="131"/>
      <c r="H27" s="75"/>
      <c r="I27" s="17" t="str">
        <f t="shared" si="1"/>
        <v/>
      </c>
      <c r="J27" s="17"/>
      <c r="K27" s="4" t="s">
        <v>177</v>
      </c>
    </row>
    <row r="28" spans="1:11" ht="18.75" customHeight="1" x14ac:dyDescent="0.4">
      <c r="A28" s="71"/>
      <c r="B28" s="13"/>
      <c r="C28" s="78"/>
      <c r="D28" s="129"/>
      <c r="E28" s="130"/>
      <c r="F28" s="130"/>
      <c r="G28" s="131"/>
      <c r="H28" s="75"/>
      <c r="I28" s="17" t="str">
        <f t="shared" si="1"/>
        <v/>
      </c>
      <c r="J28" s="17"/>
      <c r="K28" s="4" t="s">
        <v>177</v>
      </c>
    </row>
    <row r="29" spans="1:11" ht="14.25" customHeight="1" x14ac:dyDescent="0.4">
      <c r="A29" s="71"/>
      <c r="B29" s="53"/>
      <c r="C29" s="163" t="s">
        <v>172</v>
      </c>
      <c r="D29" s="164"/>
      <c r="E29" s="164"/>
      <c r="F29" s="164"/>
      <c r="G29" s="164"/>
      <c r="H29" s="165"/>
      <c r="I29" s="17"/>
      <c r="J29" s="17"/>
    </row>
    <row r="30" spans="1:11" ht="40.5" customHeight="1" x14ac:dyDescent="0.4">
      <c r="A30" s="71"/>
      <c r="B30" s="162" t="s">
        <v>170</v>
      </c>
      <c r="C30" s="129" t="s">
        <v>224</v>
      </c>
      <c r="D30" s="130"/>
      <c r="E30" s="130"/>
      <c r="F30" s="130"/>
      <c r="G30" s="131"/>
      <c r="H30" s="75">
        <v>4.3200000000000002E-2</v>
      </c>
      <c r="I30" s="17" t="str">
        <f>IF(AND(H30&lt;&gt;0,C30=""),"未入力","")</f>
        <v/>
      </c>
      <c r="J30" s="17"/>
      <c r="K30" s="4" t="s">
        <v>178</v>
      </c>
    </row>
    <row r="31" spans="1:11" ht="13.5" customHeight="1" x14ac:dyDescent="0.4">
      <c r="A31" s="72"/>
      <c r="B31" s="162"/>
      <c r="C31" s="76" t="s">
        <v>173</v>
      </c>
      <c r="D31" s="69"/>
      <c r="E31" s="69"/>
      <c r="F31" s="69"/>
      <c r="G31" s="69"/>
      <c r="H31" s="70"/>
      <c r="I31" s="17"/>
      <c r="J31" s="17"/>
    </row>
    <row r="32" spans="1:11" ht="24" customHeight="1" x14ac:dyDescent="0.4">
      <c r="A32" s="124" t="s">
        <v>179</v>
      </c>
      <c r="B32" s="125"/>
      <c r="C32" s="126">
        <v>1700000</v>
      </c>
      <c r="D32" s="127"/>
      <c r="E32" s="127"/>
      <c r="F32" s="127"/>
      <c r="G32" s="127"/>
      <c r="H32" s="10" t="s">
        <v>21</v>
      </c>
      <c r="I32" s="17" t="str">
        <f>IF(C32="","未入力","")</f>
        <v/>
      </c>
      <c r="J32" s="17"/>
      <c r="K32" s="4" t="s">
        <v>225</v>
      </c>
    </row>
    <row r="33" spans="1:11" ht="25.5" customHeight="1" x14ac:dyDescent="0.4">
      <c r="A33" s="114" t="s">
        <v>180</v>
      </c>
      <c r="B33" s="118"/>
      <c r="C33" s="154">
        <v>45170</v>
      </c>
      <c r="D33" s="128"/>
      <c r="E33" s="11" t="s">
        <v>22</v>
      </c>
      <c r="F33" s="128">
        <v>45285</v>
      </c>
      <c r="G33" s="128"/>
      <c r="H33" s="16"/>
      <c r="I33" s="17" t="str">
        <f>IF(OR(C33="",F33=""),"未入力","")</f>
        <v/>
      </c>
      <c r="K33" s="4" t="s">
        <v>210</v>
      </c>
    </row>
    <row r="34" spans="1:11" ht="25.5" customHeight="1" x14ac:dyDescent="0.4">
      <c r="A34" s="118" t="s">
        <v>7</v>
      </c>
      <c r="B34" s="155"/>
      <c r="C34" s="157"/>
      <c r="D34" s="157"/>
      <c r="E34" s="157"/>
      <c r="F34" s="157"/>
      <c r="G34" s="158"/>
      <c r="H34" s="158"/>
      <c r="I34" s="17" t="str">
        <f>IF(AND(C34="",J1="間接補助申請"),"未入力","")</f>
        <v/>
      </c>
      <c r="K34" s="4" t="s">
        <v>39</v>
      </c>
    </row>
    <row r="35" spans="1:11" ht="25.5" x14ac:dyDescent="0.4">
      <c r="A35" s="13"/>
      <c r="B35" s="12" t="s">
        <v>8</v>
      </c>
      <c r="C35" s="157"/>
      <c r="D35" s="157"/>
      <c r="E35" s="157"/>
      <c r="F35" s="157"/>
      <c r="G35" s="158"/>
      <c r="H35" s="158"/>
      <c r="I35" s="17" t="str">
        <f>IF(AND(C35="",J1="間接補助申請"),"未入力","")</f>
        <v/>
      </c>
      <c r="K35" s="4" t="s">
        <v>20</v>
      </c>
    </row>
    <row r="36" spans="1:11" ht="26.25" customHeight="1" x14ac:dyDescent="0.4">
      <c r="A36" s="118" t="s">
        <v>9</v>
      </c>
      <c r="B36" s="155"/>
      <c r="C36" s="115" t="s">
        <v>226</v>
      </c>
      <c r="D36" s="116"/>
      <c r="E36" s="116"/>
      <c r="F36" s="116"/>
      <c r="G36" s="116"/>
      <c r="H36" s="116"/>
      <c r="I36" s="17" t="str">
        <f t="shared" ref="I36:I41" si="2">IF(C36="","未入力","")</f>
        <v/>
      </c>
      <c r="K36" s="4" t="s">
        <v>42</v>
      </c>
    </row>
    <row r="37" spans="1:11" ht="26.25" customHeight="1" x14ac:dyDescent="0.4">
      <c r="A37" s="112"/>
      <c r="B37" s="9" t="s">
        <v>10</v>
      </c>
      <c r="C37" s="115" t="s">
        <v>227</v>
      </c>
      <c r="D37" s="116"/>
      <c r="E37" s="116"/>
      <c r="F37" s="116"/>
      <c r="G37" s="116"/>
      <c r="H37" s="116"/>
      <c r="I37" s="17" t="str">
        <f t="shared" si="2"/>
        <v/>
      </c>
      <c r="K37" s="4" t="s">
        <v>43</v>
      </c>
    </row>
    <row r="38" spans="1:11" ht="26.25" customHeight="1" x14ac:dyDescent="0.4">
      <c r="A38" s="113"/>
      <c r="B38" s="9" t="s">
        <v>11</v>
      </c>
      <c r="C38" s="115" t="s">
        <v>228</v>
      </c>
      <c r="D38" s="116"/>
      <c r="E38" s="116"/>
      <c r="F38" s="116"/>
      <c r="G38" s="116"/>
      <c r="H38" s="116"/>
      <c r="I38" s="17" t="str">
        <f t="shared" si="2"/>
        <v/>
      </c>
      <c r="K38" s="4" t="s">
        <v>20</v>
      </c>
    </row>
    <row r="39" spans="1:11" ht="15" customHeight="1" x14ac:dyDescent="0.4">
      <c r="A39" s="113"/>
      <c r="B39" s="117" t="s">
        <v>12</v>
      </c>
      <c r="C39" s="18" t="s">
        <v>36</v>
      </c>
      <c r="D39" s="96" t="s">
        <v>229</v>
      </c>
      <c r="E39" s="96"/>
      <c r="F39" s="96"/>
      <c r="G39" s="96"/>
      <c r="H39" s="97"/>
      <c r="I39" s="17" t="str">
        <f>IF(D39="","未入力","")</f>
        <v/>
      </c>
      <c r="K39" s="4" t="s">
        <v>44</v>
      </c>
    </row>
    <row r="40" spans="1:11" ht="15" customHeight="1" x14ac:dyDescent="0.4">
      <c r="A40" s="114"/>
      <c r="B40" s="118"/>
      <c r="C40" s="18" t="s">
        <v>13</v>
      </c>
      <c r="D40" s="98" t="s">
        <v>230</v>
      </c>
      <c r="E40" s="96"/>
      <c r="F40" s="96"/>
      <c r="G40" s="96"/>
      <c r="H40" s="97"/>
      <c r="I40" s="17" t="str">
        <f>IF(D40="","未入力","")</f>
        <v/>
      </c>
      <c r="K40" s="4" t="s">
        <v>45</v>
      </c>
    </row>
    <row r="41" spans="1:11" ht="26.25" customHeight="1" x14ac:dyDescent="0.4">
      <c r="A41" s="118" t="s">
        <v>14</v>
      </c>
      <c r="B41" s="155"/>
      <c r="C41" s="115" t="s">
        <v>231</v>
      </c>
      <c r="D41" s="116"/>
      <c r="E41" s="116"/>
      <c r="F41" s="116"/>
      <c r="G41" s="116"/>
      <c r="H41" s="116"/>
      <c r="I41" s="17" t="str">
        <f t="shared" si="2"/>
        <v/>
      </c>
      <c r="K41" s="4" t="s">
        <v>42</v>
      </c>
    </row>
    <row r="42" spans="1:11" ht="26.25" customHeight="1" x14ac:dyDescent="0.4">
      <c r="A42" s="112"/>
      <c r="B42" s="9" t="s">
        <v>10</v>
      </c>
      <c r="C42" s="115" t="s">
        <v>233</v>
      </c>
      <c r="D42" s="116"/>
      <c r="E42" s="116"/>
      <c r="F42" s="116"/>
      <c r="G42" s="116"/>
      <c r="H42" s="116"/>
      <c r="I42" s="17" t="str">
        <f t="shared" ref="I42:I43" si="3">IF(C42="","未入力","")</f>
        <v/>
      </c>
      <c r="K42" s="4" t="s">
        <v>43</v>
      </c>
    </row>
    <row r="43" spans="1:11" ht="26.25" customHeight="1" x14ac:dyDescent="0.4">
      <c r="A43" s="113"/>
      <c r="B43" s="9" t="s">
        <v>11</v>
      </c>
      <c r="C43" s="115" t="s">
        <v>232</v>
      </c>
      <c r="D43" s="116"/>
      <c r="E43" s="116"/>
      <c r="F43" s="116"/>
      <c r="G43" s="116"/>
      <c r="H43" s="116"/>
      <c r="I43" s="17" t="str">
        <f t="shared" si="3"/>
        <v/>
      </c>
      <c r="K43" s="4" t="s">
        <v>20</v>
      </c>
    </row>
    <row r="44" spans="1:11" ht="15" customHeight="1" x14ac:dyDescent="0.4">
      <c r="A44" s="113"/>
      <c r="B44" s="117" t="s">
        <v>12</v>
      </c>
      <c r="C44" s="18" t="s">
        <v>36</v>
      </c>
      <c r="D44" s="96" t="s">
        <v>254</v>
      </c>
      <c r="E44" s="96"/>
      <c r="F44" s="96"/>
      <c r="G44" s="96"/>
      <c r="H44" s="97"/>
      <c r="I44" s="17" t="str">
        <f>IF(D44="","未入力","")</f>
        <v/>
      </c>
      <c r="K44" s="4" t="s">
        <v>44</v>
      </c>
    </row>
    <row r="45" spans="1:11" ht="15" customHeight="1" x14ac:dyDescent="0.4">
      <c r="A45" s="114"/>
      <c r="B45" s="118"/>
      <c r="C45" s="18" t="s">
        <v>13</v>
      </c>
      <c r="D45" s="98" t="s">
        <v>234</v>
      </c>
      <c r="E45" s="96"/>
      <c r="F45" s="96"/>
      <c r="G45" s="96"/>
      <c r="H45" s="97"/>
      <c r="I45" s="17" t="str">
        <f>IF(D45="","未入力","")</f>
        <v/>
      </c>
      <c r="K45" s="4" t="s">
        <v>45</v>
      </c>
    </row>
    <row r="46" spans="1:11" ht="25.5" customHeight="1" x14ac:dyDescent="0.4">
      <c r="A46" s="113" t="s">
        <v>15</v>
      </c>
      <c r="B46" s="113"/>
      <c r="C46" s="115" t="s">
        <v>235</v>
      </c>
      <c r="D46" s="116"/>
      <c r="E46" s="116"/>
      <c r="F46" s="116"/>
      <c r="G46" s="116"/>
      <c r="H46" s="116"/>
      <c r="I46" s="17" t="str">
        <f t="shared" ref="I46" si="4">IF(C46="","未入力","")</f>
        <v/>
      </c>
      <c r="K46" s="4" t="s">
        <v>42</v>
      </c>
    </row>
    <row r="47" spans="1:11" ht="26.25" customHeight="1" x14ac:dyDescent="0.4">
      <c r="A47" s="112"/>
      <c r="B47" s="9" t="s">
        <v>10</v>
      </c>
      <c r="C47" s="115" t="s">
        <v>237</v>
      </c>
      <c r="D47" s="116"/>
      <c r="E47" s="116"/>
      <c r="F47" s="116"/>
      <c r="G47" s="116"/>
      <c r="H47" s="116"/>
      <c r="I47" s="17" t="str">
        <f t="shared" ref="I47:I48" si="5">IF(C47="","未入力","")</f>
        <v/>
      </c>
      <c r="K47" s="4" t="s">
        <v>43</v>
      </c>
    </row>
    <row r="48" spans="1:11" ht="26.25" customHeight="1" x14ac:dyDescent="0.4">
      <c r="A48" s="113"/>
      <c r="B48" s="9" t="s">
        <v>11</v>
      </c>
      <c r="C48" s="115" t="s">
        <v>246</v>
      </c>
      <c r="D48" s="116"/>
      <c r="E48" s="116"/>
      <c r="F48" s="116"/>
      <c r="G48" s="116"/>
      <c r="H48" s="116"/>
      <c r="I48" s="17" t="str">
        <f t="shared" si="5"/>
        <v/>
      </c>
      <c r="K48" s="4" t="s">
        <v>20</v>
      </c>
    </row>
    <row r="49" spans="1:11" ht="15" customHeight="1" x14ac:dyDescent="0.4">
      <c r="A49" s="113"/>
      <c r="B49" s="117" t="s">
        <v>12</v>
      </c>
      <c r="C49" s="18" t="s">
        <v>36</v>
      </c>
      <c r="D49" s="96" t="s">
        <v>253</v>
      </c>
      <c r="E49" s="96"/>
      <c r="F49" s="96"/>
      <c r="G49" s="96"/>
      <c r="H49" s="97"/>
      <c r="I49" s="17" t="str">
        <f>IF(D49="","未入力","")</f>
        <v/>
      </c>
      <c r="K49" s="4" t="s">
        <v>44</v>
      </c>
    </row>
    <row r="50" spans="1:11" ht="15" customHeight="1" x14ac:dyDescent="0.4">
      <c r="A50" s="114"/>
      <c r="B50" s="118"/>
      <c r="C50" s="18" t="s">
        <v>13</v>
      </c>
      <c r="D50" s="98" t="s">
        <v>244</v>
      </c>
      <c r="E50" s="96"/>
      <c r="F50" s="96"/>
      <c r="G50" s="96"/>
      <c r="H50" s="97"/>
      <c r="I50" s="17" t="str">
        <f>IF(D50="","未入力","")</f>
        <v/>
      </c>
      <c r="K50" s="4" t="s">
        <v>45</v>
      </c>
    </row>
    <row r="51" spans="1:11" ht="29.25" customHeight="1" x14ac:dyDescent="0.4">
      <c r="A51" s="91" t="s">
        <v>257</v>
      </c>
      <c r="B51" s="91"/>
      <c r="C51" s="91"/>
      <c r="D51" s="91"/>
      <c r="E51" s="91"/>
      <c r="F51" s="91"/>
      <c r="G51" s="91"/>
      <c r="H51" s="91"/>
    </row>
    <row r="52" spans="1:11" x14ac:dyDescent="0.4">
      <c r="A52" s="82" t="s">
        <v>258</v>
      </c>
      <c r="B52" s="82"/>
      <c r="C52" s="82"/>
      <c r="D52" s="82"/>
      <c r="E52" s="82"/>
      <c r="F52" s="82"/>
      <c r="G52" s="82"/>
      <c r="H52" s="82"/>
    </row>
    <row r="54" spans="1:11" x14ac:dyDescent="0.4">
      <c r="A54" s="94" t="s">
        <v>24</v>
      </c>
      <c r="B54" s="94"/>
      <c r="C54" s="94"/>
      <c r="D54" s="94"/>
      <c r="E54" s="94"/>
      <c r="F54" s="94"/>
      <c r="G54" s="94"/>
      <c r="H54" s="94"/>
    </row>
    <row r="55" spans="1:11" x14ac:dyDescent="0.4">
      <c r="A55" s="7" t="s">
        <v>182</v>
      </c>
      <c r="B55" s="7"/>
      <c r="C55" s="7"/>
      <c r="D55" s="7"/>
      <c r="E55" s="7"/>
      <c r="F55" s="7"/>
      <c r="G55" s="7"/>
      <c r="H55" s="7"/>
    </row>
    <row r="56" spans="1:11" ht="20.25" customHeight="1" x14ac:dyDescent="0.4">
      <c r="A56" s="145" t="s">
        <v>25</v>
      </c>
      <c r="B56" s="145"/>
      <c r="C56" s="137" t="s">
        <v>185</v>
      </c>
      <c r="D56" s="141"/>
      <c r="E56" s="14" t="s">
        <v>181</v>
      </c>
      <c r="F56" s="167" t="s">
        <v>26</v>
      </c>
      <c r="G56" s="167"/>
      <c r="H56" s="167"/>
    </row>
    <row r="57" spans="1:11" ht="34.5" customHeight="1" x14ac:dyDescent="0.4">
      <c r="A57" s="168" t="s">
        <v>183</v>
      </c>
      <c r="B57" s="169"/>
      <c r="C57" s="101">
        <v>1620000</v>
      </c>
      <c r="D57" s="102"/>
      <c r="E57" s="61" t="s">
        <v>186</v>
      </c>
      <c r="F57" s="79"/>
      <c r="G57" s="142" t="s">
        <v>187</v>
      </c>
      <c r="H57" s="143"/>
      <c r="I57" s="17" t="str">
        <f>IF(AND(H19&lt;&gt;0,C57=""),"未入力","")</f>
        <v/>
      </c>
      <c r="K57" s="4" t="s">
        <v>212</v>
      </c>
    </row>
    <row r="58" spans="1:11" ht="34.5" customHeight="1" x14ac:dyDescent="0.4">
      <c r="A58" s="170" t="s">
        <v>184</v>
      </c>
      <c r="B58" s="171"/>
      <c r="C58" s="101">
        <v>80000</v>
      </c>
      <c r="D58" s="102"/>
      <c r="E58" s="62" t="s">
        <v>186</v>
      </c>
      <c r="F58" s="80"/>
      <c r="G58" s="142" t="s">
        <v>187</v>
      </c>
      <c r="H58" s="143"/>
      <c r="I58" s="17" t="str">
        <f>IF(AND(H30&lt;&gt;0,C58=""),"未入力","")</f>
        <v/>
      </c>
      <c r="K58" s="4" t="s">
        <v>213</v>
      </c>
    </row>
    <row r="59" spans="1:11" ht="44.25" customHeight="1" x14ac:dyDescent="0.4">
      <c r="A59" s="103" t="s">
        <v>188</v>
      </c>
      <c r="B59" s="104"/>
      <c r="C59" s="107">
        <f>MIN(C57+C58,2000000)</f>
        <v>1700000</v>
      </c>
      <c r="D59" s="108"/>
      <c r="E59" s="62" t="s">
        <v>189</v>
      </c>
      <c r="F59" s="80" t="s">
        <v>190</v>
      </c>
      <c r="G59" s="144">
        <f>MIN(IF('①最初に黄色セル選択、赤色セルに入力　関連情報入力シート'!B18="○",INT('②赤色セルに入力　実施計画（報告）書'!C59/2),INT('②赤色セルに入力　実施計画（報告）書'!C59/3)),'①最初に黄色セル選択、赤色セルに入力　関連情報入力シート'!D23)</f>
        <v>566666</v>
      </c>
      <c r="H59" s="108"/>
      <c r="K59" s="46">
        <f>G59+A68</f>
        <v>566666</v>
      </c>
    </row>
    <row r="60" spans="1:11" ht="44.25" customHeight="1" x14ac:dyDescent="0.4">
      <c r="A60" s="105"/>
      <c r="B60" s="106"/>
      <c r="C60" s="109" t="s">
        <v>192</v>
      </c>
      <c r="D60" s="111"/>
      <c r="E60" s="62" t="s">
        <v>189</v>
      </c>
      <c r="F60" s="109" t="s">
        <v>191</v>
      </c>
      <c r="G60" s="110"/>
      <c r="H60" s="111"/>
      <c r="K60" s="46">
        <f>G60+F68</f>
        <v>0</v>
      </c>
    </row>
    <row r="61" spans="1:11" ht="15" customHeight="1" x14ac:dyDescent="0.4">
      <c r="A61" s="92" t="s">
        <v>256</v>
      </c>
      <c r="B61" s="92"/>
      <c r="C61" s="92"/>
      <c r="D61" s="92"/>
      <c r="E61" s="92"/>
      <c r="F61" s="92"/>
      <c r="G61" s="92"/>
      <c r="H61" s="92"/>
    </row>
    <row r="62" spans="1:11" ht="15" customHeight="1" x14ac:dyDescent="0.4">
      <c r="A62" s="82" t="s">
        <v>194</v>
      </c>
      <c r="B62" s="82"/>
      <c r="C62" s="82"/>
      <c r="D62" s="82"/>
      <c r="E62" s="82"/>
      <c r="F62" s="82"/>
      <c r="G62" s="82"/>
      <c r="H62" s="82"/>
    </row>
    <row r="63" spans="1:11" ht="15" customHeight="1" x14ac:dyDescent="0.4">
      <c r="A63" s="82" t="s">
        <v>193</v>
      </c>
      <c r="B63" s="82"/>
      <c r="C63" s="82"/>
      <c r="D63" s="82"/>
      <c r="E63" s="82"/>
      <c r="F63" s="82"/>
      <c r="G63" s="82"/>
      <c r="H63" s="82"/>
    </row>
    <row r="64" spans="1:11" x14ac:dyDescent="0.4">
      <c r="A64" s="1"/>
    </row>
    <row r="65" spans="1:10" x14ac:dyDescent="0.4">
      <c r="A65" s="8" t="s">
        <v>27</v>
      </c>
    </row>
    <row r="66" spans="1:10" ht="19.5" customHeight="1" x14ac:dyDescent="0.4">
      <c r="A66" s="99" t="s">
        <v>28</v>
      </c>
      <c r="B66" s="100"/>
      <c r="C66" s="100"/>
      <c r="D66" s="19"/>
      <c r="E66" s="14" t="s">
        <v>29</v>
      </c>
      <c r="F66" s="145" t="s">
        <v>30</v>
      </c>
      <c r="G66" s="145"/>
      <c r="H66" s="145"/>
    </row>
    <row r="67" spans="1:10" ht="19.5" customHeight="1" x14ac:dyDescent="0.4">
      <c r="A67" s="137" t="s">
        <v>31</v>
      </c>
      <c r="B67" s="138"/>
      <c r="C67" s="138"/>
      <c r="D67" s="20"/>
      <c r="E67" s="166" t="s">
        <v>38</v>
      </c>
      <c r="F67" s="146"/>
      <c r="G67" s="147"/>
      <c r="H67" s="148"/>
    </row>
    <row r="68" spans="1:10" ht="16.5" customHeight="1" x14ac:dyDescent="0.4">
      <c r="A68" s="139"/>
      <c r="B68" s="140"/>
      <c r="C68" s="140"/>
      <c r="D68" s="21" t="s">
        <v>37</v>
      </c>
      <c r="E68" s="166"/>
      <c r="F68" s="149">
        <f>MIN(A68,INT(G59/10),'①最初に黄色セル選択、赤色セルに入力　関連情報入力シート'!E23)</f>
        <v>0</v>
      </c>
      <c r="G68" s="150"/>
      <c r="H68" s="31" t="s">
        <v>6</v>
      </c>
    </row>
    <row r="69" spans="1:10" x14ac:dyDescent="0.4">
      <c r="A69" s="15" t="s">
        <v>195</v>
      </c>
      <c r="B69" s="22"/>
      <c r="C69" s="22"/>
      <c r="D69" s="22"/>
      <c r="E69" s="22"/>
    </row>
    <row r="71" spans="1:10" x14ac:dyDescent="0.4">
      <c r="A71" s="1"/>
    </row>
    <row r="72" spans="1:10" x14ac:dyDescent="0.4">
      <c r="A72" s="8" t="s">
        <v>32</v>
      </c>
      <c r="D72" s="95">
        <v>45316</v>
      </c>
      <c r="E72" s="95"/>
      <c r="F72" s="95"/>
      <c r="I72" s="17" t="str">
        <f>IF(D72="","未入力","")</f>
        <v/>
      </c>
      <c r="J72" s="4" t="s">
        <v>35</v>
      </c>
    </row>
    <row r="73" spans="1:10" x14ac:dyDescent="0.4">
      <c r="A73" s="1"/>
      <c r="J73" s="17" t="s">
        <v>41</v>
      </c>
    </row>
    <row r="74" spans="1:10" x14ac:dyDescent="0.4">
      <c r="A74" s="8" t="s">
        <v>33</v>
      </c>
    </row>
    <row r="75" spans="1:10" x14ac:dyDescent="0.4">
      <c r="A75" s="8" t="s">
        <v>46</v>
      </c>
      <c r="C75" s="60" t="s">
        <v>238</v>
      </c>
      <c r="I75" s="17" t="str">
        <f>IF(C75="","未入力","")</f>
        <v/>
      </c>
      <c r="J75" s="17" t="s">
        <v>47</v>
      </c>
    </row>
    <row r="76" spans="1:10" ht="23.25" customHeight="1" x14ac:dyDescent="0.4">
      <c r="A76" s="33" t="s">
        <v>73</v>
      </c>
      <c r="B76" s="32"/>
    </row>
    <row r="77" spans="1:10" ht="15.75" customHeight="1" x14ac:dyDescent="0.4">
      <c r="A77" s="7"/>
      <c r="B77" s="32"/>
    </row>
    <row r="78" spans="1:10" x14ac:dyDescent="0.4">
      <c r="A78" s="2" t="s">
        <v>34</v>
      </c>
    </row>
    <row r="79" spans="1:10" ht="30" customHeight="1" x14ac:dyDescent="0.4">
      <c r="A79" s="93" t="s">
        <v>196</v>
      </c>
      <c r="B79" s="93"/>
      <c r="C79" s="93"/>
      <c r="D79" s="93"/>
      <c r="E79" s="93"/>
      <c r="F79" s="93"/>
      <c r="G79" s="93"/>
      <c r="H79" s="93"/>
    </row>
    <row r="80" spans="1:10" ht="18.75" customHeight="1" x14ac:dyDescent="0.4">
      <c r="A80" s="85" t="s">
        <v>48</v>
      </c>
      <c r="B80" s="85"/>
      <c r="C80" s="85"/>
      <c r="D80" s="85" t="s">
        <v>49</v>
      </c>
      <c r="E80" s="85"/>
      <c r="F80" s="85"/>
      <c r="G80" s="85" t="s">
        <v>50</v>
      </c>
      <c r="H80" s="85"/>
    </row>
    <row r="81" spans="1:10" ht="29.25" customHeight="1" x14ac:dyDescent="0.4">
      <c r="A81" s="86" t="s">
        <v>240</v>
      </c>
      <c r="B81" s="86"/>
      <c r="C81" s="86"/>
      <c r="D81" s="87" t="s">
        <v>239</v>
      </c>
      <c r="E81" s="88"/>
      <c r="F81" s="89"/>
      <c r="G81" s="86" t="s">
        <v>241</v>
      </c>
      <c r="H81" s="86"/>
      <c r="I81" s="17" t="str">
        <f>IF(AND(C75="有",OR(A81="",D81="",G81="")),"未入力","")</f>
        <v/>
      </c>
    </row>
    <row r="82" spans="1:10" ht="20.25" customHeight="1" x14ac:dyDescent="0.4">
      <c r="A82" s="85" t="s">
        <v>51</v>
      </c>
      <c r="B82" s="85"/>
      <c r="C82" s="85"/>
      <c r="D82" s="85"/>
      <c r="E82" s="85"/>
      <c r="F82" s="85"/>
      <c r="G82" s="85"/>
      <c r="H82" s="85"/>
    </row>
    <row r="83" spans="1:10" ht="30" customHeight="1" x14ac:dyDescent="0.4">
      <c r="A83" s="86" t="s">
        <v>242</v>
      </c>
      <c r="B83" s="86"/>
      <c r="C83" s="86"/>
      <c r="D83" s="86"/>
      <c r="E83" s="86"/>
      <c r="F83" s="86"/>
      <c r="G83" s="86"/>
      <c r="H83" s="86"/>
      <c r="I83" s="17" t="str">
        <f>IF(AND(C75="有",A83=""),"未入力","")</f>
        <v/>
      </c>
      <c r="J83" s="17" t="s">
        <v>52</v>
      </c>
    </row>
    <row r="84" spans="1:10" ht="31.5" customHeight="1" x14ac:dyDescent="0.4">
      <c r="A84" s="91" t="s">
        <v>74</v>
      </c>
      <c r="B84" s="92"/>
      <c r="C84" s="92"/>
      <c r="D84" s="92"/>
      <c r="E84" s="92"/>
      <c r="F84" s="92"/>
      <c r="G84" s="92"/>
      <c r="H84" s="92"/>
    </row>
    <row r="86" spans="1:10" x14ac:dyDescent="0.4">
      <c r="A86" s="26" t="s">
        <v>72</v>
      </c>
    </row>
    <row r="87" spans="1:10" x14ac:dyDescent="0.4">
      <c r="A87" s="26" t="str">
        <f>IF('①最初に黄色セル選択、赤色セルに入力　関連情報入力シート'!B4="○","","（１）補助事業者")</f>
        <v>（１）補助事業者</v>
      </c>
    </row>
    <row r="88" spans="1:10" x14ac:dyDescent="0.4">
      <c r="B88" s="84" t="s">
        <v>243</v>
      </c>
      <c r="C88" s="84"/>
      <c r="D88" s="84"/>
      <c r="I88" s="17" t="str">
        <f>IF(AND(B88="",OR('①最初に黄色セル選択、赤色セルに入力　関連情報入力シート'!B5="○",'①最初に黄色セル選択、赤色セルに入力　関連情報入力シート'!B6="○",)),"未入力","")</f>
        <v/>
      </c>
      <c r="J88" s="27" t="s">
        <v>59</v>
      </c>
    </row>
    <row r="89" spans="1:10" x14ac:dyDescent="0.4">
      <c r="A89" s="26" t="str">
        <f>IF('①最初に黄色セル選択、赤色セルに入力　関連情報入力シート'!B4="○","（１）補助事業者","（２）間接補助事業者")</f>
        <v>（２）間接補助事業者</v>
      </c>
    </row>
    <row r="90" spans="1:10" x14ac:dyDescent="0.4">
      <c r="B90" s="84"/>
      <c r="C90" s="84"/>
      <c r="D90" s="84"/>
      <c r="I90" s="17" t="str">
        <f>IF(AND(B90="",OR('①最初に黄色セル選択、赤色セルに入力　関連情報入力シート'!B4="○",'①最初に黄色セル選択、赤色セルに入力　関連情報入力シート'!B6="○",)),"未入力","")</f>
        <v/>
      </c>
      <c r="J90" s="27" t="s">
        <v>59</v>
      </c>
    </row>
    <row r="92" spans="1:10" x14ac:dyDescent="0.4">
      <c r="A92" s="81" t="s">
        <v>64</v>
      </c>
      <c r="B92" s="81"/>
      <c r="C92" s="81"/>
      <c r="D92" s="81"/>
      <c r="E92" s="81"/>
      <c r="F92" s="81"/>
      <c r="G92" s="81"/>
      <c r="H92" s="81"/>
    </row>
    <row r="93" spans="1:10" x14ac:dyDescent="0.4">
      <c r="A93" s="2" t="s">
        <v>65</v>
      </c>
      <c r="B93" s="3"/>
      <c r="C93" s="3"/>
      <c r="D93" s="3"/>
      <c r="E93" s="3"/>
      <c r="F93" s="3"/>
      <c r="G93" s="3"/>
      <c r="H93" s="3"/>
    </row>
    <row r="94" spans="1:10" x14ac:dyDescent="0.4">
      <c r="A94" s="81" t="s">
        <v>66</v>
      </c>
      <c r="B94" s="81"/>
      <c r="C94" s="81"/>
      <c r="D94" s="81"/>
      <c r="E94" s="81"/>
      <c r="F94" s="81"/>
      <c r="G94" s="81"/>
      <c r="H94" s="81"/>
    </row>
    <row r="95" spans="1:10" x14ac:dyDescent="0.4">
      <c r="A95" s="81" t="s">
        <v>67</v>
      </c>
      <c r="B95" s="81"/>
      <c r="C95" s="81"/>
      <c r="D95" s="81"/>
      <c r="E95" s="81"/>
      <c r="F95" s="81"/>
      <c r="G95" s="81"/>
      <c r="H95" s="81"/>
    </row>
    <row r="96" spans="1:10" x14ac:dyDescent="0.4">
      <c r="A96" s="81" t="s">
        <v>197</v>
      </c>
      <c r="B96" s="81"/>
      <c r="C96" s="81"/>
      <c r="D96" s="81"/>
      <c r="E96" s="81"/>
      <c r="F96" s="81"/>
      <c r="G96" s="81"/>
      <c r="H96" s="81"/>
    </row>
    <row r="97" spans="1:8" x14ac:dyDescent="0.4">
      <c r="A97" s="81" t="s">
        <v>198</v>
      </c>
      <c r="B97" s="81"/>
      <c r="C97" s="81"/>
      <c r="D97" s="81"/>
      <c r="E97" s="81"/>
      <c r="F97" s="81"/>
      <c r="G97" s="81"/>
      <c r="H97" s="81"/>
    </row>
    <row r="98" spans="1:8" x14ac:dyDescent="0.4">
      <c r="A98" s="63" t="s">
        <v>199</v>
      </c>
      <c r="B98" s="63"/>
      <c r="C98" s="63"/>
      <c r="D98" s="63"/>
      <c r="E98" s="63"/>
      <c r="F98" s="63"/>
      <c r="G98" s="63"/>
      <c r="H98" s="63"/>
    </row>
    <row r="99" spans="1:8" x14ac:dyDescent="0.4">
      <c r="A99" s="1"/>
    </row>
    <row r="100" spans="1:8" ht="30" customHeight="1" x14ac:dyDescent="0.4">
      <c r="A100" s="90" t="s">
        <v>68</v>
      </c>
      <c r="B100" s="90"/>
      <c r="C100" s="90"/>
      <c r="D100" s="90"/>
      <c r="E100" s="90"/>
      <c r="F100" s="90"/>
      <c r="G100" s="90"/>
      <c r="H100" s="90"/>
    </row>
    <row r="101" spans="1:8" x14ac:dyDescent="0.4">
      <c r="A101" s="82" t="s">
        <v>66</v>
      </c>
      <c r="B101" s="82"/>
      <c r="C101" s="82"/>
      <c r="D101" s="82"/>
      <c r="E101" s="82"/>
      <c r="F101" s="82"/>
      <c r="G101" s="82"/>
      <c r="H101" s="82"/>
    </row>
    <row r="102" spans="1:8" x14ac:dyDescent="0.4">
      <c r="A102" s="82" t="s">
        <v>69</v>
      </c>
      <c r="B102" s="82"/>
      <c r="C102" s="82"/>
      <c r="D102" s="82"/>
      <c r="E102" s="82"/>
      <c r="F102" s="82"/>
      <c r="G102" s="82"/>
      <c r="H102" s="82"/>
    </row>
    <row r="103" spans="1:8" x14ac:dyDescent="0.4">
      <c r="A103" s="82" t="s">
        <v>200</v>
      </c>
      <c r="B103" s="82"/>
      <c r="C103" s="82"/>
      <c r="D103" s="82"/>
      <c r="E103" s="82"/>
      <c r="F103" s="82"/>
      <c r="G103" s="82"/>
      <c r="H103" s="82"/>
    </row>
    <row r="104" spans="1:8" x14ac:dyDescent="0.4">
      <c r="A104" s="82" t="s">
        <v>201</v>
      </c>
      <c r="B104" s="82"/>
      <c r="C104" s="82"/>
      <c r="D104" s="82"/>
      <c r="E104" s="82"/>
      <c r="F104" s="82"/>
      <c r="G104" s="82"/>
      <c r="H104" s="82"/>
    </row>
    <row r="105" spans="1:8" x14ac:dyDescent="0.4">
      <c r="A105" s="82" t="s">
        <v>202</v>
      </c>
      <c r="B105" s="82"/>
      <c r="C105" s="82"/>
      <c r="D105" s="82"/>
      <c r="E105" s="82"/>
      <c r="F105" s="82"/>
      <c r="G105" s="82"/>
      <c r="H105" s="82"/>
    </row>
    <row r="106" spans="1:8" x14ac:dyDescent="0.4">
      <c r="A106" s="82" t="s">
        <v>203</v>
      </c>
      <c r="B106" s="82"/>
      <c r="C106" s="82"/>
      <c r="D106" s="82"/>
      <c r="E106" s="82"/>
      <c r="F106" s="82"/>
      <c r="G106" s="82"/>
      <c r="H106" s="82"/>
    </row>
    <row r="107" spans="1:8" x14ac:dyDescent="0.4">
      <c r="A107" s="1"/>
    </row>
    <row r="108" spans="1:8" x14ac:dyDescent="0.4">
      <c r="A108" s="94" t="s">
        <v>70</v>
      </c>
      <c r="B108" s="94"/>
      <c r="C108" s="94"/>
      <c r="D108" s="94"/>
      <c r="E108" s="94"/>
      <c r="F108" s="94"/>
      <c r="G108" s="94"/>
      <c r="H108" s="94"/>
    </row>
    <row r="109" spans="1:8" x14ac:dyDescent="0.4">
      <c r="A109" s="82" t="s">
        <v>71</v>
      </c>
      <c r="B109" s="82"/>
      <c r="C109" s="82"/>
      <c r="D109" s="82"/>
      <c r="E109" s="82"/>
      <c r="F109" s="82"/>
      <c r="G109" s="82"/>
      <c r="H109" s="82"/>
    </row>
    <row r="110" spans="1:8" x14ac:dyDescent="0.4">
      <c r="A110" s="82" t="s">
        <v>204</v>
      </c>
      <c r="B110" s="82"/>
      <c r="C110" s="82"/>
      <c r="D110" s="82"/>
      <c r="E110" s="82"/>
      <c r="F110" s="82"/>
      <c r="G110" s="82"/>
      <c r="H110" s="82"/>
    </row>
    <row r="111" spans="1:8" ht="24.75" customHeight="1" x14ac:dyDescent="0.4">
      <c r="A111" s="93" t="s">
        <v>205</v>
      </c>
      <c r="B111" s="93"/>
      <c r="C111" s="93"/>
      <c r="D111" s="93"/>
      <c r="E111" s="93"/>
      <c r="F111" s="93"/>
      <c r="G111" s="93"/>
      <c r="H111" s="93"/>
    </row>
    <row r="112" spans="1:8" x14ac:dyDescent="0.4">
      <c r="A112" s="82" t="s">
        <v>207</v>
      </c>
      <c r="B112" s="82"/>
      <c r="C112" s="82"/>
      <c r="D112" s="82"/>
      <c r="E112" s="82"/>
      <c r="F112" s="82"/>
      <c r="G112" s="82"/>
      <c r="H112" s="82"/>
    </row>
    <row r="113" spans="1:8" x14ac:dyDescent="0.4">
      <c r="A113" s="82" t="s">
        <v>208</v>
      </c>
      <c r="B113" s="82"/>
      <c r="C113" s="82"/>
      <c r="D113" s="82"/>
      <c r="E113" s="82"/>
      <c r="F113" s="82"/>
      <c r="G113" s="82"/>
      <c r="H113" s="82"/>
    </row>
    <row r="114" spans="1:8" ht="28.5" customHeight="1" x14ac:dyDescent="0.4">
      <c r="A114" s="93" t="s">
        <v>255</v>
      </c>
      <c r="B114" s="82"/>
      <c r="C114" s="82"/>
      <c r="D114" s="82"/>
      <c r="E114" s="82"/>
      <c r="F114" s="82"/>
      <c r="G114" s="82"/>
      <c r="H114" s="82"/>
    </row>
    <row r="115" spans="1:8" ht="29.25" customHeight="1" x14ac:dyDescent="0.4">
      <c r="A115" s="83" t="s">
        <v>209</v>
      </c>
      <c r="B115" s="83"/>
      <c r="C115" s="83"/>
      <c r="D115" s="83"/>
      <c r="E115" s="83"/>
      <c r="F115" s="83"/>
      <c r="G115" s="83"/>
      <c r="H115" s="83"/>
    </row>
    <row r="116" spans="1:8" x14ac:dyDescent="0.4">
      <c r="A116" s="82" t="s">
        <v>206</v>
      </c>
      <c r="B116" s="82"/>
      <c r="C116" s="82"/>
      <c r="D116" s="82"/>
      <c r="E116" s="82"/>
      <c r="F116" s="82"/>
      <c r="G116" s="82"/>
      <c r="H116" s="82"/>
    </row>
    <row r="117" spans="1:8" ht="15" x14ac:dyDescent="0.4">
      <c r="A117" s="30"/>
    </row>
  </sheetData>
  <sheetProtection algorithmName="SHA-512" hashValue="XJIn80NWLu9wSnSbYKrPxqLvks8nj8jhnH3QPM2/RM+f3J3cg/8VsCxGDpAvsqxv1HwM5LQ5NGK/NNaDgWhSRw==" saltValue="khNbZW4Hw07M0qUxTionsA==" spinCount="100000" sheet="1" objects="1" scenarios="1"/>
  <mergeCells count="124">
    <mergeCell ref="A109:H109"/>
    <mergeCell ref="A110:H110"/>
    <mergeCell ref="A111:H111"/>
    <mergeCell ref="A101:H101"/>
    <mergeCell ref="A102:H102"/>
    <mergeCell ref="A103:H103"/>
    <mergeCell ref="A104:H104"/>
    <mergeCell ref="A105:H105"/>
    <mergeCell ref="D20:G20"/>
    <mergeCell ref="D28:G28"/>
    <mergeCell ref="B30:B31"/>
    <mergeCell ref="C30:G30"/>
    <mergeCell ref="C29:H29"/>
    <mergeCell ref="D23:G23"/>
    <mergeCell ref="D24:G24"/>
    <mergeCell ref="D25:G25"/>
    <mergeCell ref="D26:G26"/>
    <mergeCell ref="D27:G27"/>
    <mergeCell ref="E67:E68"/>
    <mergeCell ref="A54:H54"/>
    <mergeCell ref="F56:H56"/>
    <mergeCell ref="A56:B56"/>
    <mergeCell ref="A57:B57"/>
    <mergeCell ref="A58:B58"/>
    <mergeCell ref="F68:G68"/>
    <mergeCell ref="A6:H6"/>
    <mergeCell ref="C33:D33"/>
    <mergeCell ref="A41:B41"/>
    <mergeCell ref="C41:H41"/>
    <mergeCell ref="C38:H38"/>
    <mergeCell ref="B39:B40"/>
    <mergeCell ref="A46:B46"/>
    <mergeCell ref="C46:H46"/>
    <mergeCell ref="C47:H47"/>
    <mergeCell ref="A42:A45"/>
    <mergeCell ref="C42:H42"/>
    <mergeCell ref="C43:H43"/>
    <mergeCell ref="B44:B45"/>
    <mergeCell ref="A9:B9"/>
    <mergeCell ref="A34:B34"/>
    <mergeCell ref="C9:H9"/>
    <mergeCell ref="A10:B10"/>
    <mergeCell ref="D18:G18"/>
    <mergeCell ref="C34:H34"/>
    <mergeCell ref="C35:H35"/>
    <mergeCell ref="A36:B36"/>
    <mergeCell ref="C36:H36"/>
    <mergeCell ref="C10:H10"/>
    <mergeCell ref="G58:H58"/>
    <mergeCell ref="G59:H59"/>
    <mergeCell ref="A51:H51"/>
    <mergeCell ref="A37:A40"/>
    <mergeCell ref="C37:H37"/>
    <mergeCell ref="D40:H40"/>
    <mergeCell ref="D39:H39"/>
    <mergeCell ref="F66:H66"/>
    <mergeCell ref="F67:H67"/>
    <mergeCell ref="C11:H11"/>
    <mergeCell ref="A12:B12"/>
    <mergeCell ref="A14:B14"/>
    <mergeCell ref="A15:B15"/>
    <mergeCell ref="A16:B16"/>
    <mergeCell ref="C16:H16"/>
    <mergeCell ref="A32:B32"/>
    <mergeCell ref="C32:G32"/>
    <mergeCell ref="A33:B33"/>
    <mergeCell ref="F33:G33"/>
    <mergeCell ref="D21:G21"/>
    <mergeCell ref="D22:G22"/>
    <mergeCell ref="D19:G19"/>
    <mergeCell ref="A13:B13"/>
    <mergeCell ref="C13:E13"/>
    <mergeCell ref="C14:G14"/>
    <mergeCell ref="C15:G15"/>
    <mergeCell ref="D17:G17"/>
    <mergeCell ref="A11:B11"/>
    <mergeCell ref="D72:F72"/>
    <mergeCell ref="A79:H79"/>
    <mergeCell ref="D44:H44"/>
    <mergeCell ref="D45:H45"/>
    <mergeCell ref="D49:H49"/>
    <mergeCell ref="D50:H50"/>
    <mergeCell ref="A66:C66"/>
    <mergeCell ref="C57:D57"/>
    <mergeCell ref="C58:D58"/>
    <mergeCell ref="A59:B60"/>
    <mergeCell ref="C59:D59"/>
    <mergeCell ref="F60:H60"/>
    <mergeCell ref="C60:D60"/>
    <mergeCell ref="A61:H61"/>
    <mergeCell ref="A62:H62"/>
    <mergeCell ref="A63:H63"/>
    <mergeCell ref="A52:H52"/>
    <mergeCell ref="A47:A50"/>
    <mergeCell ref="C48:H48"/>
    <mergeCell ref="B49:B50"/>
    <mergeCell ref="A67:C67"/>
    <mergeCell ref="A68:C68"/>
    <mergeCell ref="C56:D56"/>
    <mergeCell ref="G57:H57"/>
    <mergeCell ref="A96:H96"/>
    <mergeCell ref="A97:H97"/>
    <mergeCell ref="A116:H116"/>
    <mergeCell ref="A115:H115"/>
    <mergeCell ref="B90:D90"/>
    <mergeCell ref="D80:F80"/>
    <mergeCell ref="G80:H80"/>
    <mergeCell ref="A80:C80"/>
    <mergeCell ref="A81:C81"/>
    <mergeCell ref="D81:F81"/>
    <mergeCell ref="G81:H81"/>
    <mergeCell ref="A82:H82"/>
    <mergeCell ref="A83:H83"/>
    <mergeCell ref="B88:D88"/>
    <mergeCell ref="A92:H92"/>
    <mergeCell ref="A94:H94"/>
    <mergeCell ref="A95:H95"/>
    <mergeCell ref="A100:H100"/>
    <mergeCell ref="A84:H84"/>
    <mergeCell ref="A112:H112"/>
    <mergeCell ref="A113:H113"/>
    <mergeCell ref="A114:H114"/>
    <mergeCell ref="A106:H106"/>
    <mergeCell ref="A108:H108"/>
  </mergeCells>
  <phoneticPr fontId="2"/>
  <conditionalFormatting sqref="A6:H6">
    <cfRule type="expression" dxfId="40" priority="60">
      <formula>$A$6=""</formula>
    </cfRule>
  </conditionalFormatting>
  <conditionalFormatting sqref="C9:H9">
    <cfRule type="expression" dxfId="39" priority="59">
      <formula>$C$9=""</formula>
    </cfRule>
  </conditionalFormatting>
  <conditionalFormatting sqref="C10:H10">
    <cfRule type="expression" dxfId="38" priority="58">
      <formula>$C$10=""</formula>
    </cfRule>
  </conditionalFormatting>
  <conditionalFormatting sqref="C11:H11">
    <cfRule type="expression" dxfId="37" priority="57">
      <formula>$C$11=""</formula>
    </cfRule>
  </conditionalFormatting>
  <conditionalFormatting sqref="D12 C33:D33 F33:G33">
    <cfRule type="expression" dxfId="36" priority="56">
      <formula>C12=""</formula>
    </cfRule>
  </conditionalFormatting>
  <conditionalFormatting sqref="F12">
    <cfRule type="expression" dxfId="35" priority="55">
      <formula>F12=""</formula>
    </cfRule>
  </conditionalFormatting>
  <conditionalFormatting sqref="H12">
    <cfRule type="expression" dxfId="34" priority="54">
      <formula>$H$12=""</formula>
    </cfRule>
  </conditionalFormatting>
  <conditionalFormatting sqref="C32:G32">
    <cfRule type="expression" dxfId="33" priority="49">
      <formula>C32=""</formula>
    </cfRule>
  </conditionalFormatting>
  <conditionalFormatting sqref="C36:H38">
    <cfRule type="expression" dxfId="32" priority="41">
      <formula>C36=""</formula>
    </cfRule>
  </conditionalFormatting>
  <conditionalFormatting sqref="D50:H50">
    <cfRule type="expression" dxfId="31" priority="33">
      <formula>D50=""</formula>
    </cfRule>
  </conditionalFormatting>
  <conditionalFormatting sqref="C41:H43">
    <cfRule type="expression" dxfId="30" priority="40">
      <formula>C41=""</formula>
    </cfRule>
  </conditionalFormatting>
  <conditionalFormatting sqref="C46:H48">
    <cfRule type="expression" dxfId="29" priority="39">
      <formula>C46=""</formula>
    </cfRule>
  </conditionalFormatting>
  <conditionalFormatting sqref="D39:H39">
    <cfRule type="expression" dxfId="28" priority="38">
      <formula>D39=""</formula>
    </cfRule>
  </conditionalFormatting>
  <conditionalFormatting sqref="D40:H40">
    <cfRule type="expression" dxfId="27" priority="37">
      <formula>D40=""</formula>
    </cfRule>
  </conditionalFormatting>
  <conditionalFormatting sqref="D44:H44">
    <cfRule type="expression" dxfId="26" priority="36">
      <formula>D44=""</formula>
    </cfRule>
  </conditionalFormatting>
  <conditionalFormatting sqref="D45:H45">
    <cfRule type="expression" dxfId="25" priority="35">
      <formula>D45=""</formula>
    </cfRule>
  </conditionalFormatting>
  <conditionalFormatting sqref="D49:H49">
    <cfRule type="expression" dxfId="24" priority="34">
      <formula>D49=""</formula>
    </cfRule>
  </conditionalFormatting>
  <conditionalFormatting sqref="D72:F72">
    <cfRule type="expression" dxfId="23" priority="32">
      <formula>$D$72=""</formula>
    </cfRule>
  </conditionalFormatting>
  <conditionalFormatting sqref="C75">
    <cfRule type="expression" dxfId="22" priority="31">
      <formula>$C$75=""</formula>
    </cfRule>
  </conditionalFormatting>
  <conditionalFormatting sqref="A81:C81">
    <cfRule type="expression" dxfId="21" priority="30">
      <formula>AND($C$75="有",$A$81="")</formula>
    </cfRule>
  </conditionalFormatting>
  <conditionalFormatting sqref="D81:F81">
    <cfRule type="expression" dxfId="20" priority="29">
      <formula>AND($C$75="有",$D$81="")</formula>
    </cfRule>
  </conditionalFormatting>
  <conditionalFormatting sqref="G81:H81">
    <cfRule type="expression" dxfId="19" priority="28">
      <formula>AND($C$75="有",$G$81="")</formula>
    </cfRule>
  </conditionalFormatting>
  <conditionalFormatting sqref="A83:H83">
    <cfRule type="expression" dxfId="18" priority="27">
      <formula>AND($A$83="",$C$75="有")</formula>
    </cfRule>
  </conditionalFormatting>
  <conditionalFormatting sqref="B88:D88">
    <cfRule type="expression" dxfId="17" priority="6">
      <formula>$L$1="○"</formula>
    </cfRule>
    <cfRule type="expression" dxfId="16" priority="26">
      <formula>$I$88="未入力"</formula>
    </cfRule>
  </conditionalFormatting>
  <conditionalFormatting sqref="C35:H35">
    <cfRule type="expression" dxfId="1" priority="1">
      <formula>$J$1=""</formula>
    </cfRule>
    <cfRule type="expression" dxfId="0" priority="24">
      <formula>AND($C$35="",$J$1&lt;&gt;"")</formula>
    </cfRule>
  </conditionalFormatting>
  <conditionalFormatting sqref="C34:H34">
    <cfRule type="expression" dxfId="15" priority="2">
      <formula>$J$1=""</formula>
    </cfRule>
    <cfRule type="expression" dxfId="14" priority="23">
      <formula>AND($C$34="",$J$1&lt;&gt;"")</formula>
    </cfRule>
  </conditionalFormatting>
  <conditionalFormatting sqref="A66:H69">
    <cfRule type="expression" dxfId="13" priority="20">
      <formula>$J$1&lt;&gt;"間接補助申請"</formula>
    </cfRule>
  </conditionalFormatting>
  <conditionalFormatting sqref="B90:D90">
    <cfRule type="expression" dxfId="12" priority="5">
      <formula>$L$2="○"</formula>
    </cfRule>
    <cfRule type="expression" dxfId="11" priority="19">
      <formula>$I$90="未入力"</formula>
    </cfRule>
  </conditionalFormatting>
  <conditionalFormatting sqref="H13">
    <cfRule type="expression" dxfId="10" priority="16">
      <formula>$H$13=""</formula>
    </cfRule>
  </conditionalFormatting>
  <conditionalFormatting sqref="F13">
    <cfRule type="expression" dxfId="9" priority="15">
      <formula>$F$13=""</formula>
    </cfRule>
  </conditionalFormatting>
  <conditionalFormatting sqref="C14:G14">
    <cfRule type="expression" dxfId="8" priority="12">
      <formula>$C$14=""</formula>
    </cfRule>
  </conditionalFormatting>
  <conditionalFormatting sqref="C15:G15">
    <cfRule type="expression" dxfId="7" priority="11">
      <formula>$C$15=""</formula>
    </cfRule>
  </conditionalFormatting>
  <conditionalFormatting sqref="C19:C28">
    <cfRule type="expression" dxfId="6" priority="10">
      <formula>AND(C19="",H19&lt;&gt;0)</formula>
    </cfRule>
  </conditionalFormatting>
  <conditionalFormatting sqref="D19:G28">
    <cfRule type="expression" dxfId="5" priority="9">
      <formula>AND(D19="",H19&lt;&gt;0)</formula>
    </cfRule>
  </conditionalFormatting>
  <conditionalFormatting sqref="C30:G30">
    <cfRule type="expression" dxfId="4" priority="7">
      <formula>AND(C30="",H30&lt;&gt;0)</formula>
    </cfRule>
  </conditionalFormatting>
  <conditionalFormatting sqref="C57:D57">
    <cfRule type="expression" dxfId="3" priority="4">
      <formula>AND($C$57="",$H$19&gt;0)</formula>
    </cfRule>
  </conditionalFormatting>
  <conditionalFormatting sqref="C58:D58">
    <cfRule type="expression" dxfId="2" priority="3">
      <formula>AND($C$58="",$H$30&gt;0)</formula>
    </cfRule>
  </conditionalFormatting>
  <dataValidations count="3">
    <dataValidation type="list" allowBlank="1" showInputMessage="1" showErrorMessage="1" sqref="C75">
      <formula1>"有,無"</formula1>
    </dataValidation>
    <dataValidation type="list" allowBlank="1" showInputMessage="1" showErrorMessage="1" sqref="B88:D88 B90:D90">
      <formula1>"一般課税事業者,簡易課税事業者,免税事業者,特定収入割合が５％を超えている公益法人等,仕入控除税額が明らかでない一般課税事業者"</formula1>
    </dataValidation>
    <dataValidation type="list" allowBlank="1" showInputMessage="1" showErrorMessage="1" sqref="C19:C28">
      <formula1>"床,壁,天井,その他,外壁,外装その他,"</formula1>
    </dataValidation>
  </dataValidations>
  <hyperlinks>
    <hyperlink ref="D50" r:id="rId1"/>
  </hyperlinks>
  <pageMargins left="0.7" right="0.7" top="0.75" bottom="0.75" header="0.3" footer="0.3"/>
  <pageSetup paperSize="9" scale="88" fitToHeight="0" orientation="portrait" r:id="rId2"/>
  <rowBreaks count="2" manualBreakCount="2">
    <brk id="35" max="7" man="1"/>
    <brk id="70"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0"/>
  <sheetViews>
    <sheetView showGridLines="0" view="pageBreakPreview" zoomScaleNormal="100" zoomScaleSheetLayoutView="100" workbookViewId="0">
      <selection activeCell="F13" sqref="F11:H13"/>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A4" s="178" t="s">
        <v>76</v>
      </c>
      <c r="B4" s="178"/>
      <c r="C4" s="178"/>
      <c r="D4" s="178"/>
      <c r="E4" s="178"/>
      <c r="F4" s="178"/>
      <c r="G4" s="178"/>
      <c r="H4" s="178"/>
    </row>
    <row r="6" spans="1:10" x14ac:dyDescent="0.4">
      <c r="G6" s="37"/>
      <c r="H6" s="52">
        <v>45108</v>
      </c>
      <c r="I6" s="17" t="str">
        <f>IF(H6="","未入力","")</f>
        <v/>
      </c>
      <c r="J6" s="4" t="s">
        <v>88</v>
      </c>
    </row>
    <row r="8" spans="1:10" x14ac:dyDescent="0.4">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鳥取県農林水産部森林・林業振興局県産材・林産振興課長　様</v>
      </c>
    </row>
    <row r="11" spans="1:10" ht="27.75" customHeight="1" x14ac:dyDescent="0.4">
      <c r="E11" s="4" t="s">
        <v>81</v>
      </c>
      <c r="F11" s="180" t="s">
        <v>248</v>
      </c>
      <c r="G11" s="180"/>
      <c r="H11" s="180"/>
      <c r="I11" s="17" t="str">
        <f>IF(F11="","未入力","")</f>
        <v/>
      </c>
      <c r="J11" s="4" t="s">
        <v>83</v>
      </c>
    </row>
    <row r="12" spans="1:10" ht="27.75" customHeight="1" x14ac:dyDescent="0.4">
      <c r="D12" s="36" t="s">
        <v>79</v>
      </c>
      <c r="E12" s="4" t="s">
        <v>82</v>
      </c>
      <c r="F12" s="180" t="s">
        <v>245</v>
      </c>
      <c r="G12" s="180"/>
      <c r="H12" s="180"/>
      <c r="I12" s="17" t="str">
        <f t="shared" ref="I12:I13" si="0">IF(F12="","未入力","")</f>
        <v/>
      </c>
      <c r="J12" s="4" t="s">
        <v>84</v>
      </c>
    </row>
    <row r="13" spans="1:10" ht="27.75" customHeight="1" x14ac:dyDescent="0.4">
      <c r="E13" s="4" t="s">
        <v>80</v>
      </c>
      <c r="F13" s="180" t="s">
        <v>247</v>
      </c>
      <c r="G13" s="180"/>
      <c r="H13" s="180"/>
      <c r="I13" s="17" t="str">
        <f t="shared" si="0"/>
        <v/>
      </c>
      <c r="J13" s="4" t="s">
        <v>85</v>
      </c>
    </row>
    <row r="17" spans="1:10" x14ac:dyDescent="0.4">
      <c r="A17" s="179" t="s">
        <v>89</v>
      </c>
      <c r="B17" s="179"/>
      <c r="C17" s="179"/>
      <c r="D17" s="179"/>
      <c r="E17" s="179"/>
      <c r="F17" s="179"/>
      <c r="G17" s="179"/>
      <c r="H17" s="179"/>
    </row>
    <row r="18" spans="1:10" x14ac:dyDescent="0.4">
      <c r="A18" s="179"/>
      <c r="B18" s="179"/>
      <c r="C18" s="179"/>
      <c r="D18" s="179"/>
      <c r="E18" s="179"/>
      <c r="F18" s="179"/>
      <c r="G18" s="179"/>
      <c r="H18" s="179"/>
    </row>
    <row r="26" spans="1:10" x14ac:dyDescent="0.4">
      <c r="E26" s="4" t="s">
        <v>87</v>
      </c>
    </row>
    <row r="27" spans="1:10" ht="31.5" customHeight="1" x14ac:dyDescent="0.4">
      <c r="E27" s="28" t="s">
        <v>77</v>
      </c>
      <c r="F27" s="181" t="s">
        <v>249</v>
      </c>
      <c r="G27" s="181"/>
      <c r="H27" s="181"/>
      <c r="I27" s="17" t="str">
        <f t="shared" ref="I27:I30" si="1">IF(F27="","未入力","")</f>
        <v/>
      </c>
      <c r="J27" s="4" t="s">
        <v>92</v>
      </c>
    </row>
    <row r="28" spans="1:10" ht="31.5" customHeight="1" x14ac:dyDescent="0.4">
      <c r="E28" s="28" t="s">
        <v>78</v>
      </c>
      <c r="F28" s="181" t="s">
        <v>250</v>
      </c>
      <c r="G28" s="181"/>
      <c r="H28" s="181"/>
      <c r="I28" s="17" t="str">
        <f t="shared" si="1"/>
        <v/>
      </c>
      <c r="J28" s="4" t="s">
        <v>93</v>
      </c>
    </row>
    <row r="29" spans="1:10" ht="18" customHeight="1" x14ac:dyDescent="0.4">
      <c r="E29" s="182" t="s">
        <v>86</v>
      </c>
      <c r="F29" s="172" t="s">
        <v>251</v>
      </c>
      <c r="G29" s="173"/>
      <c r="H29" s="174"/>
      <c r="I29" s="17" t="str">
        <f t="shared" si="1"/>
        <v/>
      </c>
      <c r="J29" s="4" t="s">
        <v>94</v>
      </c>
    </row>
    <row r="30" spans="1:10" ht="18" customHeight="1" x14ac:dyDescent="0.4">
      <c r="E30" s="182"/>
      <c r="F30" s="175" t="s">
        <v>252</v>
      </c>
      <c r="G30" s="176"/>
      <c r="H30" s="177"/>
      <c r="I30" s="17" t="str">
        <f t="shared" si="1"/>
        <v/>
      </c>
      <c r="J30" s="4" t="s">
        <v>95</v>
      </c>
    </row>
  </sheetData>
  <sheetProtection algorithmName="SHA-512" hashValue="52SwvCNnScdQ2pauSyf/T/SzDAAHI1omLry7YraQZuxNUSPakOKFM/nZ2hEM6Xz9MQuvoejQsskesBIVmo8Uug==" saltValue="EKRmg7/hD0kjXZYx+FJB1w=="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H6">
    <cfRule type="expression" dxfId="96" priority="8">
      <formula>$H$6=""</formula>
    </cfRule>
  </conditionalFormatting>
  <conditionalFormatting sqref="F11">
    <cfRule type="expression" dxfId="95" priority="7">
      <formula>F11=""</formula>
    </cfRule>
  </conditionalFormatting>
  <conditionalFormatting sqref="F27">
    <cfRule type="expression" dxfId="94" priority="6">
      <formula>$F$27=""</formula>
    </cfRule>
  </conditionalFormatting>
  <conditionalFormatting sqref="F29:H29">
    <cfRule type="expression" dxfId="93" priority="5">
      <formula>$F$29=""</formula>
    </cfRule>
  </conditionalFormatting>
  <conditionalFormatting sqref="F30:H30">
    <cfRule type="expression" dxfId="92" priority="4">
      <formula>$F$30=""</formula>
    </cfRule>
  </conditionalFormatting>
  <conditionalFormatting sqref="F12:H12">
    <cfRule type="expression" dxfId="91" priority="3">
      <formula>$F$12=""</formula>
    </cfRule>
  </conditionalFormatting>
  <conditionalFormatting sqref="F13:H13">
    <cfRule type="expression" dxfId="90" priority="2">
      <formula>$F$13=""</formula>
    </cfRule>
  </conditionalFormatting>
  <conditionalFormatting sqref="F28:H28">
    <cfRule type="expression" dxfId="89" priority="1">
      <formula>$F$28=""</formula>
    </cfRule>
  </conditionalFormatting>
  <hyperlinks>
    <hyperlink ref="F3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0"/>
  <sheetViews>
    <sheetView showGridLines="0" view="pageBreakPreview" zoomScaleNormal="100" zoomScaleSheetLayoutView="100" workbookViewId="0">
      <selection activeCell="F11" sqref="F11:H13"/>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A4" s="178" t="s">
        <v>91</v>
      </c>
      <c r="B4" s="178"/>
      <c r="C4" s="178"/>
      <c r="D4" s="178"/>
      <c r="E4" s="178"/>
      <c r="F4" s="178"/>
      <c r="G4" s="178"/>
      <c r="H4" s="178"/>
    </row>
    <row r="6" spans="1:10" x14ac:dyDescent="0.4">
      <c r="G6" s="37"/>
      <c r="H6" s="52">
        <v>45117</v>
      </c>
      <c r="I6" s="17" t="str">
        <f>IF(H6="","未入力","")</f>
        <v/>
      </c>
      <c r="J6" s="4" t="s">
        <v>88</v>
      </c>
    </row>
    <row r="8" spans="1:10" x14ac:dyDescent="0.4">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鳥取県農林水産部森林・林業振興局県産材・林産振興課長　様</v>
      </c>
    </row>
    <row r="11" spans="1:10" ht="27.75" customHeight="1" x14ac:dyDescent="0.4">
      <c r="E11" s="4" t="s">
        <v>81</v>
      </c>
      <c r="F11" s="179" t="str">
        <f>IF(③計画承認申請書!F11="","",③計画承認申請書!F11)</f>
        <v>境港市上道町3000</v>
      </c>
      <c r="G11" s="179"/>
      <c r="H11" s="179"/>
      <c r="I11" s="17" t="str">
        <f>IF(F11="","未入力","")</f>
        <v/>
      </c>
      <c r="J11" s="4" t="s">
        <v>83</v>
      </c>
    </row>
    <row r="12" spans="1:10" ht="27.75" customHeight="1" x14ac:dyDescent="0.4">
      <c r="D12" s="36" t="s">
        <v>79</v>
      </c>
      <c r="E12" s="4" t="s">
        <v>82</v>
      </c>
      <c r="F12" s="179" t="str">
        <f>IF(③計画承認申請書!F12="","",③計画承認申請書!F12)</f>
        <v>境港レストラン有限会社</v>
      </c>
      <c r="G12" s="179"/>
      <c r="H12" s="179"/>
      <c r="I12" s="17" t="str">
        <f t="shared" ref="I12:I13" si="0">IF(F12="","未入力","")</f>
        <v/>
      </c>
      <c r="J12" s="4" t="s">
        <v>84</v>
      </c>
    </row>
    <row r="13" spans="1:10" ht="27.75" customHeight="1" x14ac:dyDescent="0.4">
      <c r="E13" s="4" t="s">
        <v>80</v>
      </c>
      <c r="F13" s="179" t="str">
        <f>IF(③計画承認申請書!F13="","",③計画承認申請書!F13)</f>
        <v>代表取締役　境港　鬼太郎</v>
      </c>
      <c r="G13" s="179"/>
      <c r="H13" s="179"/>
      <c r="I13" s="17" t="str">
        <f t="shared" si="0"/>
        <v/>
      </c>
      <c r="J13" s="4" t="s">
        <v>85</v>
      </c>
    </row>
    <row r="17" spans="1:10" x14ac:dyDescent="0.4">
      <c r="A17" s="179" t="s">
        <v>90</v>
      </c>
      <c r="B17" s="179"/>
      <c r="C17" s="179"/>
      <c r="D17" s="179"/>
      <c r="E17" s="179"/>
      <c r="F17" s="179"/>
      <c r="G17" s="179"/>
      <c r="H17" s="179"/>
    </row>
    <row r="18" spans="1:10" x14ac:dyDescent="0.4">
      <c r="A18" s="179"/>
      <c r="B18" s="179"/>
      <c r="C18" s="179"/>
      <c r="D18" s="179"/>
      <c r="E18" s="179"/>
      <c r="F18" s="179"/>
      <c r="G18" s="179"/>
      <c r="H18" s="179"/>
    </row>
    <row r="26" spans="1:10" x14ac:dyDescent="0.4">
      <c r="E26" s="4" t="s">
        <v>87</v>
      </c>
    </row>
    <row r="27" spans="1:10" ht="31.5" customHeight="1" x14ac:dyDescent="0.4">
      <c r="E27" s="28" t="s">
        <v>77</v>
      </c>
      <c r="F27" s="85" t="str">
        <f>IF(③計画承認申請書!F27="","",③計画承認申請書!F27)</f>
        <v>境港　木綿</v>
      </c>
      <c r="G27" s="85"/>
      <c r="H27" s="85"/>
      <c r="I27" s="17" t="str">
        <f t="shared" ref="I27:I30" si="1">IF(F27="","未入力","")</f>
        <v/>
      </c>
      <c r="J27" s="4" t="s">
        <v>92</v>
      </c>
    </row>
    <row r="28" spans="1:10" ht="31.5" customHeight="1" x14ac:dyDescent="0.4">
      <c r="E28" s="28" t="s">
        <v>78</v>
      </c>
      <c r="F28" s="85" t="str">
        <f>IF(③計画承認申請書!F28="","",③計画承認申請書!F28)</f>
        <v>総務部　取締役</v>
      </c>
      <c r="G28" s="85"/>
      <c r="H28" s="85"/>
      <c r="I28" s="17" t="str">
        <f t="shared" si="1"/>
        <v/>
      </c>
      <c r="J28" s="4" t="s">
        <v>93</v>
      </c>
    </row>
    <row r="29" spans="1:10" ht="18" customHeight="1" x14ac:dyDescent="0.4">
      <c r="E29" s="182" t="s">
        <v>86</v>
      </c>
      <c r="F29" s="183" t="str">
        <f>IF(③計画承認申請書!F29="","",③計画承認申請書!F29)</f>
        <v>０８５９－４４－２１１１</v>
      </c>
      <c r="G29" s="184"/>
      <c r="H29" s="185"/>
      <c r="I29" s="17" t="str">
        <f t="shared" si="1"/>
        <v/>
      </c>
      <c r="J29" s="4" t="s">
        <v>94</v>
      </c>
    </row>
    <row r="30" spans="1:10" ht="18" customHeight="1" x14ac:dyDescent="0.4">
      <c r="E30" s="182"/>
      <c r="F30" s="186" t="str">
        <f>IF(③計画承認申請書!F30="","",③計画承認申請書!F30)</f>
        <v>sakai@rest.co.jp</v>
      </c>
      <c r="G30" s="187"/>
      <c r="H30" s="188"/>
      <c r="I30" s="17" t="str">
        <f t="shared" si="1"/>
        <v/>
      </c>
      <c r="J30" s="4" t="s">
        <v>95</v>
      </c>
    </row>
  </sheetData>
  <sheetProtection algorithmName="SHA-512" hashValue="aRs2c+LZ8pBMurFSGcE7700QoFHh05ZeAzL0wVtamktPALo0unZkKEwrxVzLmCnka1Qm9CcGwyJKu6cDff8tWg==" saltValue="45Jn5A64VbAgTg0/oUbdeg=="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H6">
    <cfRule type="expression" dxfId="88" priority="9">
      <formula>$H$6=""</formula>
    </cfRule>
  </conditionalFormatting>
  <conditionalFormatting sqref="F11">
    <cfRule type="expression" dxfId="87" priority="8">
      <formula>$F$11=""</formula>
    </cfRule>
  </conditionalFormatting>
  <conditionalFormatting sqref="F29:H29">
    <cfRule type="expression" dxfId="86" priority="6">
      <formula>$F$29=""</formula>
    </cfRule>
  </conditionalFormatting>
  <conditionalFormatting sqref="F30:H30">
    <cfRule type="expression" dxfId="85" priority="5">
      <formula>$F$30=""</formula>
    </cfRule>
  </conditionalFormatting>
  <conditionalFormatting sqref="F12">
    <cfRule type="expression" dxfId="84" priority="4">
      <formula>$F$12=""</formula>
    </cfRule>
  </conditionalFormatting>
  <conditionalFormatting sqref="F13:H13">
    <cfRule type="expression" dxfId="83" priority="3">
      <formula>$F$13=""</formula>
    </cfRule>
  </conditionalFormatting>
  <conditionalFormatting sqref="F27:H27">
    <cfRule type="expression" dxfId="82" priority="2">
      <formula>$F$27=""</formula>
    </cfRule>
  </conditionalFormatting>
  <conditionalFormatting sqref="F28:H28">
    <cfRule type="expression" dxfId="81" priority="1">
      <formula>$F$28=""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showGridLines="0" view="pageBreakPreview" zoomScaleNormal="100" zoomScaleSheetLayoutView="100" workbookViewId="0">
      <selection activeCell="H5" sqref="H5"/>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6384" width="9" style="4"/>
  </cols>
  <sheetData>
    <row r="1" spans="1:10" x14ac:dyDescent="0.4">
      <c r="A1" s="4" t="s">
        <v>75</v>
      </c>
    </row>
    <row r="4" spans="1:10" x14ac:dyDescent="0.4">
      <c r="G4" s="37"/>
      <c r="H4" s="52">
        <v>45139</v>
      </c>
      <c r="I4" s="17" t="str">
        <f>IF(H4="","未入力","")</f>
        <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鳥取県知事　様</v>
      </c>
    </row>
    <row r="9" spans="1:10" ht="27.75" customHeight="1" x14ac:dyDescent="0.4">
      <c r="E9" s="4" t="s">
        <v>81</v>
      </c>
      <c r="F9" s="179" t="str">
        <f>IF(③計画承認申請書!F11="","",③計画承認申請書!F11)</f>
        <v>境港市上道町3000</v>
      </c>
      <c r="G9" s="179"/>
      <c r="H9" s="179"/>
      <c r="I9" s="17" t="str">
        <f>IF(F9="","未入力","")</f>
        <v/>
      </c>
      <c r="J9" s="4" t="s">
        <v>83</v>
      </c>
    </row>
    <row r="10" spans="1:10" ht="27.75" customHeight="1" x14ac:dyDescent="0.4">
      <c r="D10" s="36" t="s">
        <v>79</v>
      </c>
      <c r="E10" s="4" t="s">
        <v>82</v>
      </c>
      <c r="F10" s="179" t="str">
        <f>IF(③計画承認申請書!F12="","",③計画承認申請書!F12)</f>
        <v>境港レストラン有限会社</v>
      </c>
      <c r="G10" s="179"/>
      <c r="H10" s="179"/>
      <c r="I10" s="17" t="str">
        <f t="shared" ref="I10:I11" si="0">IF(F10="","未入力","")</f>
        <v/>
      </c>
      <c r="J10" s="4" t="s">
        <v>84</v>
      </c>
    </row>
    <row r="11" spans="1:10" ht="27.75" customHeight="1" x14ac:dyDescent="0.4">
      <c r="E11" s="4" t="s">
        <v>80</v>
      </c>
      <c r="F11" s="179" t="str">
        <f>IF(③計画承認申請書!F13="","",③計画承認申請書!F13)</f>
        <v>代表取締役　境港　鬼太郎</v>
      </c>
      <c r="G11" s="179"/>
      <c r="H11" s="179"/>
      <c r="I11" s="17" t="str">
        <f t="shared" si="0"/>
        <v/>
      </c>
      <c r="J11" s="4" t="s">
        <v>85</v>
      </c>
    </row>
    <row r="15" spans="1:10" x14ac:dyDescent="0.4">
      <c r="A15" s="178" t="s">
        <v>134</v>
      </c>
      <c r="B15" s="178"/>
      <c r="C15" s="178"/>
      <c r="D15" s="178"/>
      <c r="E15" s="178"/>
      <c r="F15" s="178"/>
      <c r="G15" s="178"/>
      <c r="H15" s="178"/>
    </row>
    <row r="17" spans="1:10" x14ac:dyDescent="0.4">
      <c r="A17" s="179" t="s">
        <v>96</v>
      </c>
      <c r="B17" s="179"/>
      <c r="C17" s="179"/>
      <c r="D17" s="179"/>
      <c r="E17" s="179"/>
      <c r="F17" s="179"/>
      <c r="G17" s="179"/>
      <c r="H17" s="179"/>
    </row>
    <row r="18" spans="1:10" x14ac:dyDescent="0.4">
      <c r="A18" s="179"/>
      <c r="B18" s="179"/>
      <c r="C18" s="179"/>
      <c r="D18" s="179"/>
      <c r="E18" s="179"/>
      <c r="F18" s="179"/>
      <c r="G18" s="179"/>
      <c r="H18" s="179"/>
    </row>
    <row r="20" spans="1:10" ht="21.75" customHeight="1" x14ac:dyDescent="0.4">
      <c r="A20" s="192" t="s">
        <v>97</v>
      </c>
      <c r="B20" s="193"/>
      <c r="C20" s="194"/>
      <c r="D20" s="192" t="s">
        <v>214</v>
      </c>
      <c r="E20" s="193"/>
      <c r="F20" s="193"/>
      <c r="G20" s="193"/>
      <c r="H20" s="194"/>
    </row>
    <row r="21" spans="1:10" ht="21.75" customHeight="1" x14ac:dyDescent="0.4">
      <c r="A21" s="192" t="s">
        <v>98</v>
      </c>
      <c r="B21" s="193"/>
      <c r="C21" s="194"/>
      <c r="D21" s="189">
        <f>'②赤色セルに入力　実施計画（報告）書'!C57+'②赤色セルに入力　実施計画（報告）書'!C58+'②赤色セルに入力　実施計画（報告）書'!A68</f>
        <v>1700000</v>
      </c>
      <c r="E21" s="190"/>
      <c r="F21" s="190"/>
      <c r="G21" s="190"/>
      <c r="H21" s="191"/>
    </row>
    <row r="22" spans="1:10" ht="25.5" customHeight="1" x14ac:dyDescent="0.4">
      <c r="A22" s="192" t="s">
        <v>99</v>
      </c>
      <c r="B22" s="193"/>
      <c r="C22" s="194"/>
      <c r="D22" s="189">
        <f>'②赤色セルに入力　実施計画（報告）書'!G59+'②赤色セルに入力　実施計画（報告）書'!F68</f>
        <v>566666</v>
      </c>
      <c r="E22" s="190"/>
      <c r="F22" s="190"/>
      <c r="G22" s="190"/>
      <c r="H22" s="191"/>
    </row>
    <row r="23" spans="1:10" ht="24" customHeight="1" x14ac:dyDescent="0.4">
      <c r="A23" s="195" t="s">
        <v>100</v>
      </c>
      <c r="B23" s="196"/>
      <c r="C23" s="197"/>
      <c r="D23" s="201" t="s">
        <v>101</v>
      </c>
      <c r="E23" s="202"/>
      <c r="F23" s="202"/>
      <c r="G23" s="202"/>
      <c r="H23" s="203"/>
    </row>
    <row r="24" spans="1:10" ht="24" customHeight="1" x14ac:dyDescent="0.4">
      <c r="A24" s="198"/>
      <c r="B24" s="199"/>
      <c r="C24" s="200"/>
      <c r="D24" s="204"/>
      <c r="E24" s="205"/>
      <c r="F24" s="205"/>
      <c r="G24" s="205"/>
      <c r="H24" s="206"/>
    </row>
    <row r="25" spans="1:10" ht="42" customHeight="1" x14ac:dyDescent="0.4">
      <c r="A25" s="39"/>
      <c r="B25" s="40"/>
      <c r="C25" s="40"/>
      <c r="D25" s="40"/>
      <c r="E25" s="40"/>
      <c r="F25" s="40"/>
      <c r="G25" s="40"/>
      <c r="H25" s="40"/>
    </row>
    <row r="26" spans="1:10" ht="42" customHeight="1" x14ac:dyDescent="0.4">
      <c r="A26" s="39"/>
      <c r="B26" s="40"/>
      <c r="C26" s="40"/>
      <c r="D26" s="40"/>
      <c r="E26" s="40"/>
      <c r="F26" s="40"/>
      <c r="G26" s="40"/>
      <c r="H26" s="40"/>
    </row>
    <row r="27" spans="1:10" x14ac:dyDescent="0.4">
      <c r="E27" s="4" t="s">
        <v>87</v>
      </c>
    </row>
    <row r="28" spans="1:10" ht="31.5" customHeight="1" x14ac:dyDescent="0.4">
      <c r="E28" s="34" t="s">
        <v>77</v>
      </c>
      <c r="F28" s="85" t="str">
        <f>IF(③計画承認申請書!F27="","",③計画承認申請書!F27)</f>
        <v>境港　木綿</v>
      </c>
      <c r="G28" s="85"/>
      <c r="H28" s="85"/>
      <c r="I28" s="17" t="str">
        <f t="shared" ref="I28:I31" si="1">IF(F28="","未入力","")</f>
        <v/>
      </c>
      <c r="J28" s="4" t="s">
        <v>92</v>
      </c>
    </row>
    <row r="29" spans="1:10" ht="31.5" customHeight="1" x14ac:dyDescent="0.4">
      <c r="E29" s="34" t="s">
        <v>78</v>
      </c>
      <c r="F29" s="85" t="str">
        <f>IF(③計画承認申請書!F28="","",③計画承認申請書!F28)</f>
        <v>総務部　取締役</v>
      </c>
      <c r="G29" s="85"/>
      <c r="H29" s="85"/>
      <c r="I29" s="17" t="str">
        <f t="shared" si="1"/>
        <v/>
      </c>
      <c r="J29" s="4" t="s">
        <v>93</v>
      </c>
    </row>
    <row r="30" spans="1:10" ht="18" customHeight="1" x14ac:dyDescent="0.4">
      <c r="E30" s="182" t="s">
        <v>86</v>
      </c>
      <c r="F30" s="183" t="str">
        <f>IF(③計画承認申請書!F29="","",③計画承認申請書!F29)</f>
        <v>０８５９－４４－２１１１</v>
      </c>
      <c r="G30" s="184"/>
      <c r="H30" s="185"/>
      <c r="I30" s="17" t="str">
        <f t="shared" si="1"/>
        <v/>
      </c>
      <c r="J30" s="4" t="s">
        <v>94</v>
      </c>
    </row>
    <row r="31" spans="1:10" ht="18" customHeight="1" x14ac:dyDescent="0.4">
      <c r="E31" s="182"/>
      <c r="F31" s="186" t="str">
        <f>IF(③計画承認申請書!F30="","",③計画承認申請書!F30)</f>
        <v>sakai@rest.co.jp</v>
      </c>
      <c r="G31" s="187"/>
      <c r="H31" s="188"/>
      <c r="I31" s="17" t="str">
        <f t="shared" si="1"/>
        <v/>
      </c>
      <c r="J31" s="4" t="s">
        <v>95</v>
      </c>
    </row>
  </sheetData>
  <sheetProtection algorithmName="SHA-512" hashValue="7CPNy1OjD0Lx2dnO7CSVnG0g1j+XBshbQrbTgj8FdPlAxS4ZF4rfmzt15qMgjGHNdYZZxl8wpURBwPi+5t6poA==" saltValue="epzMPmN8+U9P2HfPsRs9ow==" spinCount="100000" sheet="1" objects="1" scenarios="1"/>
  <mergeCells count="18">
    <mergeCell ref="E30:E31"/>
    <mergeCell ref="F30:H30"/>
    <mergeCell ref="F31:H31"/>
    <mergeCell ref="A15:H15"/>
    <mergeCell ref="A20:C20"/>
    <mergeCell ref="A21:C21"/>
    <mergeCell ref="A22:C22"/>
    <mergeCell ref="A23:C24"/>
    <mergeCell ref="D20:H20"/>
    <mergeCell ref="F28:H28"/>
    <mergeCell ref="F29:H29"/>
    <mergeCell ref="D22:H22"/>
    <mergeCell ref="D23:H24"/>
    <mergeCell ref="F9:H9"/>
    <mergeCell ref="F10:H10"/>
    <mergeCell ref="F11:H11"/>
    <mergeCell ref="A17:H18"/>
    <mergeCell ref="D21:H21"/>
  </mergeCells>
  <phoneticPr fontId="2"/>
  <conditionalFormatting sqref="F29:H29">
    <cfRule type="expression" dxfId="80" priority="1">
      <formula>$F$29=""</formula>
    </cfRule>
  </conditionalFormatting>
  <conditionalFormatting sqref="F9">
    <cfRule type="expression" dxfId="79" priority="7">
      <formula>$F$9=""</formula>
    </cfRule>
  </conditionalFormatting>
  <conditionalFormatting sqref="F30:H30">
    <cfRule type="expression" dxfId="78" priority="6">
      <formula>$F$30=""</formula>
    </cfRule>
  </conditionalFormatting>
  <conditionalFormatting sqref="F31:H31">
    <cfRule type="expression" dxfId="77" priority="5">
      <formula>$F$31=""</formula>
    </cfRule>
  </conditionalFormatting>
  <conditionalFormatting sqref="F10">
    <cfRule type="expression" dxfId="76" priority="4">
      <formula>$F$10=""</formula>
    </cfRule>
  </conditionalFormatting>
  <conditionalFormatting sqref="F11:H11">
    <cfRule type="expression" dxfId="75" priority="3">
      <formula>$F$11=""</formula>
    </cfRule>
  </conditionalFormatting>
  <conditionalFormatting sqref="F28:H28">
    <cfRule type="expression" dxfId="74" priority="2">
      <formula>$F$28=""</formula>
    </cfRule>
  </conditionalFormatting>
  <conditionalFormatting sqref="H4">
    <cfRule type="expression" dxfId="73"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7"/>
  <sheetViews>
    <sheetView showGridLines="0" view="pageBreakPreview" zoomScaleNormal="100" zoomScaleSheetLayoutView="100" workbookViewId="0">
      <selection activeCell="H5" sqref="H5"/>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121</v>
      </c>
    </row>
    <row r="4" spans="1:10" x14ac:dyDescent="0.4">
      <c r="G4" s="37"/>
      <c r="H4" s="52">
        <v>45170</v>
      </c>
      <c r="I4" s="17" t="str">
        <f>IF(H4="","未入力","")</f>
        <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鳥取県知事　様</v>
      </c>
    </row>
    <row r="9" spans="1:10" ht="27.75" customHeight="1" x14ac:dyDescent="0.4">
      <c r="E9" s="4" t="s">
        <v>81</v>
      </c>
      <c r="F9" s="179" t="str">
        <f>IF(③計画承認申請書!F11="","",③計画承認申請書!F11)</f>
        <v>境港市上道町3000</v>
      </c>
      <c r="G9" s="179"/>
      <c r="H9" s="179"/>
      <c r="I9" s="17" t="str">
        <f>IF(F9="","未入力","")</f>
        <v/>
      </c>
      <c r="J9" s="4" t="s">
        <v>83</v>
      </c>
    </row>
    <row r="10" spans="1:10" ht="27.75" customHeight="1" x14ac:dyDescent="0.4">
      <c r="D10" s="36" t="s">
        <v>79</v>
      </c>
      <c r="E10" s="4" t="s">
        <v>82</v>
      </c>
      <c r="F10" s="179" t="str">
        <f>IF(③計画承認申請書!F12="","",③計画承認申請書!F12)</f>
        <v>境港レストラン有限会社</v>
      </c>
      <c r="G10" s="179"/>
      <c r="H10" s="179"/>
      <c r="I10" s="17" t="str">
        <f t="shared" ref="I10:I11" si="0">IF(F10="","未入力","")</f>
        <v/>
      </c>
      <c r="J10" s="4" t="s">
        <v>84</v>
      </c>
    </row>
    <row r="11" spans="1:10" ht="27.75" customHeight="1" x14ac:dyDescent="0.4">
      <c r="E11" s="4" t="s">
        <v>80</v>
      </c>
      <c r="F11" s="179" t="str">
        <f>IF(③計画承認申請書!F13="","",③計画承認申請書!F13)</f>
        <v>代表取締役　境港　鬼太郎</v>
      </c>
      <c r="G11" s="179"/>
      <c r="H11" s="179"/>
      <c r="I11" s="17" t="str">
        <f t="shared" si="0"/>
        <v/>
      </c>
      <c r="J11" s="4" t="s">
        <v>85</v>
      </c>
    </row>
    <row r="15" spans="1:10" x14ac:dyDescent="0.4">
      <c r="A15" s="178" t="s">
        <v>135</v>
      </c>
      <c r="B15" s="178"/>
      <c r="C15" s="178"/>
      <c r="D15" s="178"/>
      <c r="E15" s="178"/>
      <c r="F15" s="178"/>
      <c r="G15" s="178"/>
      <c r="H15" s="178"/>
    </row>
    <row r="17" spans="1:16" ht="17.25" customHeight="1" x14ac:dyDescent="0.4">
      <c r="A17" s="179" t="str">
        <f>CONCATENATE("　",M17,"第",M18,"号",P17)</f>
        <v>　令和５年８月１日第２０２３００２００００００号による交付決定に係る事業について、下記のとおり変更したいので、鳥取県補助金等交付規則第１２条第３項の規定により申請します。</v>
      </c>
      <c r="B17" s="179"/>
      <c r="C17" s="179"/>
      <c r="D17" s="179"/>
      <c r="E17" s="179"/>
      <c r="F17" s="179"/>
      <c r="G17" s="179"/>
      <c r="H17" s="179"/>
      <c r="M17" s="41" t="str">
        <f>'①最初に黄色セル選択、赤色セルに入力　関連情報入力シート'!D25</f>
        <v>令和５年８月１日</v>
      </c>
      <c r="P17" s="4" t="s">
        <v>105</v>
      </c>
    </row>
    <row r="18" spans="1:16" ht="17.25" customHeight="1" x14ac:dyDescent="0.4">
      <c r="A18" s="179"/>
      <c r="B18" s="179"/>
      <c r="C18" s="179"/>
      <c r="D18" s="179"/>
      <c r="E18" s="179"/>
      <c r="F18" s="179"/>
      <c r="G18" s="179"/>
      <c r="H18" s="179"/>
      <c r="M18" s="4" t="str">
        <f>'①最初に黄色セル選択、赤色セルに入力　関連情報入力シート'!D26</f>
        <v>２０２３００２００００００</v>
      </c>
    </row>
    <row r="19" spans="1:16" x14ac:dyDescent="0.4">
      <c r="A19" s="179"/>
      <c r="B19" s="179"/>
      <c r="C19" s="179"/>
      <c r="D19" s="179"/>
      <c r="E19" s="179"/>
      <c r="F19" s="179"/>
      <c r="G19" s="179"/>
      <c r="H19" s="179"/>
    </row>
    <row r="20" spans="1:16" x14ac:dyDescent="0.4">
      <c r="A20" s="35"/>
      <c r="B20" s="35"/>
      <c r="C20" s="35"/>
      <c r="D20" s="35"/>
      <c r="E20" s="35"/>
      <c r="F20" s="35"/>
      <c r="G20" s="35"/>
      <c r="H20" s="35"/>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214</v>
      </c>
      <c r="E23" s="193"/>
      <c r="F23" s="193"/>
      <c r="G23" s="193"/>
      <c r="H23" s="194"/>
    </row>
    <row r="24" spans="1:16" ht="21.75" customHeight="1" x14ac:dyDescent="0.4">
      <c r="A24" s="192" t="s">
        <v>107</v>
      </c>
      <c r="B24" s="193"/>
      <c r="C24" s="194"/>
      <c r="D24" s="189">
        <f>'①最初に黄色セル選択、赤色セルに入力　関連情報入力シート'!D22+'①最初に黄色セル選択、赤色セルに入力　関連情報入力シート'!E22</f>
        <v>600000</v>
      </c>
      <c r="E24" s="190"/>
      <c r="F24" s="190"/>
      <c r="G24" s="190"/>
      <c r="H24" s="191"/>
    </row>
    <row r="25" spans="1:16" ht="25.5" customHeight="1" x14ac:dyDescent="0.4">
      <c r="A25" s="192" t="s">
        <v>108</v>
      </c>
      <c r="B25" s="193"/>
      <c r="C25" s="194"/>
      <c r="D25" s="189">
        <f>'②赤色セルに入力　実施計画（報告）書'!G59+'②赤色セルに入力　実施計画（報告）書'!F68</f>
        <v>566666</v>
      </c>
      <c r="E25" s="190"/>
      <c r="F25" s="190"/>
      <c r="G25" s="190"/>
      <c r="H25" s="191"/>
    </row>
    <row r="26" spans="1:16" ht="25.5" customHeight="1" x14ac:dyDescent="0.4">
      <c r="A26" s="192" t="s">
        <v>110</v>
      </c>
      <c r="B26" s="193"/>
      <c r="C26" s="194"/>
      <c r="D26" s="189">
        <f>D25-D24</f>
        <v>-33334</v>
      </c>
      <c r="E26" s="190"/>
      <c r="F26" s="190"/>
      <c r="G26" s="190"/>
      <c r="H26" s="191"/>
    </row>
    <row r="27" spans="1:16" ht="25.5" customHeight="1" x14ac:dyDescent="0.4">
      <c r="A27" s="192" t="s">
        <v>111</v>
      </c>
      <c r="B27" s="193"/>
      <c r="C27" s="194"/>
      <c r="D27" s="209" t="s">
        <v>113</v>
      </c>
      <c r="E27" s="210"/>
      <c r="F27" s="210"/>
      <c r="G27" s="210"/>
      <c r="H27" s="211"/>
    </row>
    <row r="28" spans="1:16" ht="60.75" customHeight="1" x14ac:dyDescent="0.4">
      <c r="A28" s="192" t="s">
        <v>112</v>
      </c>
      <c r="B28" s="193"/>
      <c r="C28" s="194"/>
      <c r="D28" s="208"/>
      <c r="E28" s="96"/>
      <c r="F28" s="96"/>
      <c r="G28" s="96"/>
      <c r="H28" s="97"/>
    </row>
    <row r="29" spans="1:16" ht="24" customHeight="1" x14ac:dyDescent="0.4">
      <c r="A29" s="195" t="s">
        <v>100</v>
      </c>
      <c r="B29" s="196"/>
      <c r="C29" s="197"/>
      <c r="D29" s="201" t="s">
        <v>109</v>
      </c>
      <c r="E29" s="202"/>
      <c r="F29" s="202"/>
      <c r="G29" s="202"/>
      <c r="H29" s="203"/>
    </row>
    <row r="30" spans="1:16" ht="24" customHeight="1" x14ac:dyDescent="0.4">
      <c r="A30" s="198"/>
      <c r="B30" s="199"/>
      <c r="C30" s="200"/>
      <c r="D30" s="204"/>
      <c r="E30" s="205"/>
      <c r="F30" s="205"/>
      <c r="G30" s="205"/>
      <c r="H30" s="206"/>
    </row>
    <row r="31" spans="1:16" ht="12" customHeight="1" x14ac:dyDescent="0.4">
      <c r="A31" s="202"/>
      <c r="B31" s="202"/>
      <c r="C31" s="202"/>
      <c r="D31" s="202"/>
      <c r="E31" s="202"/>
      <c r="F31" s="202"/>
      <c r="G31" s="202"/>
      <c r="H31" s="202"/>
    </row>
    <row r="32" spans="1:16" ht="12.75" customHeight="1" x14ac:dyDescent="0.4">
      <c r="A32" s="39"/>
      <c r="B32" s="40"/>
      <c r="C32" s="40"/>
      <c r="D32" s="40"/>
      <c r="E32" s="40"/>
      <c r="F32" s="40"/>
      <c r="G32" s="40"/>
      <c r="H32" s="40"/>
    </row>
    <row r="33" spans="5:10" x14ac:dyDescent="0.4">
      <c r="E33" s="4" t="s">
        <v>87</v>
      </c>
    </row>
    <row r="34" spans="5:10" ht="31.5" customHeight="1" x14ac:dyDescent="0.4">
      <c r="E34" s="34" t="s">
        <v>77</v>
      </c>
      <c r="F34" s="85" t="str">
        <f>IF(③計画承認申請書!F27="","",③計画承認申請書!F27)</f>
        <v>境港　木綿</v>
      </c>
      <c r="G34" s="85"/>
      <c r="H34" s="85"/>
      <c r="I34" s="17" t="str">
        <f t="shared" ref="I34:I37" si="1">IF(F34="","未入力","")</f>
        <v/>
      </c>
      <c r="J34" s="4" t="s">
        <v>92</v>
      </c>
    </row>
    <row r="35" spans="5:10" ht="31.5" customHeight="1" x14ac:dyDescent="0.4">
      <c r="E35" s="34" t="s">
        <v>78</v>
      </c>
      <c r="F35" s="85" t="str">
        <f>IF(③計画承認申請書!F28="","",③計画承認申請書!F28)</f>
        <v>総務部　取締役</v>
      </c>
      <c r="G35" s="85"/>
      <c r="H35" s="85"/>
      <c r="I35" s="17" t="str">
        <f t="shared" si="1"/>
        <v/>
      </c>
      <c r="J35" s="4" t="s">
        <v>93</v>
      </c>
    </row>
    <row r="36" spans="5:10" ht="18" customHeight="1" x14ac:dyDescent="0.4">
      <c r="E36" s="182" t="s">
        <v>86</v>
      </c>
      <c r="F36" s="183" t="str">
        <f>IF(③計画承認申請書!F29="","",③計画承認申請書!F29)</f>
        <v>０８５９－４４－２１１１</v>
      </c>
      <c r="G36" s="184"/>
      <c r="H36" s="185"/>
      <c r="I36" s="17" t="str">
        <f t="shared" si="1"/>
        <v/>
      </c>
      <c r="J36" s="4" t="s">
        <v>94</v>
      </c>
    </row>
    <row r="37" spans="5:10" ht="18" customHeight="1" x14ac:dyDescent="0.4">
      <c r="E37" s="182"/>
      <c r="F37" s="186" t="str">
        <f>IF(③計画承認申請書!F30="","",③計画承認申請書!F30)</f>
        <v>sakai@rest.co.jp</v>
      </c>
      <c r="G37" s="187"/>
      <c r="H37" s="188"/>
      <c r="I37" s="17" t="str">
        <f t="shared" si="1"/>
        <v/>
      </c>
      <c r="J37" s="4" t="s">
        <v>95</v>
      </c>
    </row>
  </sheetData>
  <sheetProtection algorithmName="SHA-512" hashValue="yLKeA6+pR5hQjCUEaNOehF27VKULNgI4O96fimexPETgwQlATwjQwaCWk1POSUKfuPPhOUPoTMLyskdMDsv8Ew==" saltValue="6UzcLSxkq7tNwCAMrmVjlw==" spinCount="100000" sheet="1" objects="1" scenarios="1"/>
  <mergeCells count="26">
    <mergeCell ref="F34:H34"/>
    <mergeCell ref="F35:H35"/>
    <mergeCell ref="E36:E37"/>
    <mergeCell ref="F36:H36"/>
    <mergeCell ref="F37:H37"/>
    <mergeCell ref="A31:H31"/>
    <mergeCell ref="A24:C24"/>
    <mergeCell ref="D24:H24"/>
    <mergeCell ref="A25:C25"/>
    <mergeCell ref="D25:H25"/>
    <mergeCell ref="A29:C30"/>
    <mergeCell ref="D29:H30"/>
    <mergeCell ref="D26:H26"/>
    <mergeCell ref="A26:C26"/>
    <mergeCell ref="A28:C28"/>
    <mergeCell ref="D28:H28"/>
    <mergeCell ref="A27:C27"/>
    <mergeCell ref="D27:H27"/>
    <mergeCell ref="A23:C23"/>
    <mergeCell ref="D23:H23"/>
    <mergeCell ref="A21:H21"/>
    <mergeCell ref="F9:H9"/>
    <mergeCell ref="F10:H10"/>
    <mergeCell ref="F11:H11"/>
    <mergeCell ref="A15:H15"/>
    <mergeCell ref="A17:H19"/>
  </mergeCells>
  <phoneticPr fontId="2"/>
  <conditionalFormatting sqref="F35:H35">
    <cfRule type="expression" dxfId="72" priority="1">
      <formula>$F$35=""</formula>
    </cfRule>
  </conditionalFormatting>
  <conditionalFormatting sqref="F9">
    <cfRule type="expression" dxfId="71" priority="7">
      <formula>$F$9=""</formula>
    </cfRule>
  </conditionalFormatting>
  <conditionalFormatting sqref="F36:H36">
    <cfRule type="expression" dxfId="70" priority="6">
      <formula>$F$36=""</formula>
    </cfRule>
  </conditionalFormatting>
  <conditionalFormatting sqref="F37:H37">
    <cfRule type="expression" dxfId="69" priority="5">
      <formula>$F$37=""</formula>
    </cfRule>
  </conditionalFormatting>
  <conditionalFormatting sqref="F10">
    <cfRule type="expression" dxfId="68" priority="4">
      <formula>$F$10=""</formula>
    </cfRule>
  </conditionalFormatting>
  <conditionalFormatting sqref="F11:H11">
    <cfRule type="expression" dxfId="67" priority="3">
      <formula>$F$11=""</formula>
    </cfRule>
  </conditionalFormatting>
  <conditionalFormatting sqref="F34:H34">
    <cfRule type="expression" dxfId="66" priority="2">
      <formula>$F$34=""</formula>
    </cfRule>
  </conditionalFormatting>
  <conditionalFormatting sqref="H4">
    <cfRule type="expression" dxfId="65"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37"/>
  <sheetViews>
    <sheetView showGridLines="0" view="pageBreakPreview" zoomScaleNormal="100" zoomScaleSheetLayoutView="100" workbookViewId="0">
      <selection activeCell="I25" sqref="I25"/>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121</v>
      </c>
    </row>
    <row r="4" spans="1:10" x14ac:dyDescent="0.4">
      <c r="G4" s="37"/>
      <c r="H4" s="52">
        <v>45200</v>
      </c>
      <c r="I4" s="17" t="str">
        <f>IF(H4="","未入力","")</f>
        <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鳥取県知事　様</v>
      </c>
    </row>
    <row r="9" spans="1:10" ht="27.75" customHeight="1" x14ac:dyDescent="0.4">
      <c r="E9" s="4" t="s">
        <v>81</v>
      </c>
      <c r="F9" s="179" t="str">
        <f>IF(③計画承認申請書!F11="","",③計画承認申請書!F11)</f>
        <v>境港市上道町3000</v>
      </c>
      <c r="G9" s="179"/>
      <c r="H9" s="179"/>
      <c r="I9" s="17" t="str">
        <f>IF(F9="","未入力","")</f>
        <v/>
      </c>
      <c r="J9" s="4" t="s">
        <v>83</v>
      </c>
    </row>
    <row r="10" spans="1:10" ht="27.75" customHeight="1" x14ac:dyDescent="0.4">
      <c r="D10" s="36" t="s">
        <v>79</v>
      </c>
      <c r="E10" s="4" t="s">
        <v>82</v>
      </c>
      <c r="F10" s="179" t="str">
        <f>IF(③計画承認申請書!F12="","",③計画承認申請書!F12)</f>
        <v>境港レストラン有限会社</v>
      </c>
      <c r="G10" s="179"/>
      <c r="H10" s="179"/>
      <c r="I10" s="17" t="str">
        <f t="shared" ref="I10:I11" si="0">IF(F10="","未入力","")</f>
        <v/>
      </c>
      <c r="J10" s="4" t="s">
        <v>84</v>
      </c>
    </row>
    <row r="11" spans="1:10" ht="27.75" customHeight="1" x14ac:dyDescent="0.4">
      <c r="E11" s="4" t="s">
        <v>80</v>
      </c>
      <c r="F11" s="179" t="str">
        <f>IF(③計画承認申請書!F13="","",③計画承認申請書!F13)</f>
        <v>代表取締役　境港　鬼太郎</v>
      </c>
      <c r="G11" s="179"/>
      <c r="H11" s="179"/>
      <c r="I11" s="17" t="str">
        <f t="shared" si="0"/>
        <v/>
      </c>
      <c r="J11" s="4" t="s">
        <v>85</v>
      </c>
    </row>
    <row r="15" spans="1:10" x14ac:dyDescent="0.4">
      <c r="A15" s="178" t="s">
        <v>136</v>
      </c>
      <c r="B15" s="178"/>
      <c r="C15" s="178"/>
      <c r="D15" s="178"/>
      <c r="E15" s="178"/>
      <c r="F15" s="178"/>
      <c r="G15" s="178"/>
      <c r="H15" s="178"/>
    </row>
    <row r="17" spans="1:16" ht="17.25" customHeight="1" x14ac:dyDescent="0.4">
      <c r="A17" s="179" t="str">
        <f>CONCATENATE("　",M17,"第",M18,"号",P17)</f>
        <v>　令和５年８月１日第２０２３００２００００００号による交付決定に係る事業について、下記のとおり廃止したいので、鳥取県補助金等交付規則第１２条第３項の規定により申請します。</v>
      </c>
      <c r="B17" s="179"/>
      <c r="C17" s="179"/>
      <c r="D17" s="179"/>
      <c r="E17" s="179"/>
      <c r="F17" s="179"/>
      <c r="G17" s="179"/>
      <c r="H17" s="179"/>
      <c r="M17" s="41" t="str">
        <f>'①最初に黄色セル選択、赤色セルに入力　関連情報入力シート'!D25</f>
        <v>令和５年８月１日</v>
      </c>
      <c r="P17" s="4" t="s">
        <v>114</v>
      </c>
    </row>
    <row r="18" spans="1:16" ht="17.25" customHeight="1" x14ac:dyDescent="0.4">
      <c r="A18" s="179"/>
      <c r="B18" s="179"/>
      <c r="C18" s="179"/>
      <c r="D18" s="179"/>
      <c r="E18" s="179"/>
      <c r="F18" s="179"/>
      <c r="G18" s="179"/>
      <c r="H18" s="179"/>
      <c r="M18" s="4" t="str">
        <f>'①最初に黄色セル選択、赤色セルに入力　関連情報入力シート'!D26</f>
        <v>２０２３００２００００００</v>
      </c>
    </row>
    <row r="19" spans="1:16" x14ac:dyDescent="0.4">
      <c r="A19" s="179"/>
      <c r="B19" s="179"/>
      <c r="C19" s="179"/>
      <c r="D19" s="179"/>
      <c r="E19" s="179"/>
      <c r="F19" s="179"/>
      <c r="G19" s="179"/>
      <c r="H19" s="179"/>
    </row>
    <row r="20" spans="1:16" x14ac:dyDescent="0.4">
      <c r="A20" s="35"/>
      <c r="B20" s="35"/>
      <c r="C20" s="35"/>
      <c r="D20" s="35"/>
      <c r="E20" s="35"/>
      <c r="F20" s="35"/>
      <c r="G20" s="35"/>
      <c r="H20" s="35"/>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214</v>
      </c>
      <c r="E23" s="193"/>
      <c r="F23" s="193"/>
      <c r="G23" s="193"/>
      <c r="H23" s="194"/>
    </row>
    <row r="24" spans="1:16" ht="21.75" customHeight="1" x14ac:dyDescent="0.4">
      <c r="A24" s="192" t="s">
        <v>107</v>
      </c>
      <c r="B24" s="193"/>
      <c r="C24" s="194"/>
      <c r="D24" s="189">
        <f>'①最初に黄色セル選択、赤色セルに入力　関連情報入力シート'!D22+'①最初に黄色セル選択、赤色セルに入力　関連情報入力シート'!E22</f>
        <v>600000</v>
      </c>
      <c r="E24" s="190"/>
      <c r="F24" s="190"/>
      <c r="G24" s="190"/>
      <c r="H24" s="191"/>
    </row>
    <row r="25" spans="1:16" ht="25.5" customHeight="1" x14ac:dyDescent="0.4">
      <c r="A25" s="192" t="s">
        <v>119</v>
      </c>
      <c r="B25" s="193"/>
      <c r="C25" s="194"/>
      <c r="D25" s="189">
        <f>'②赤色セルに入力　実施計画（報告）書'!G59+'②赤色セルに入力　実施計画（報告）書'!F68</f>
        <v>566666</v>
      </c>
      <c r="E25" s="190"/>
      <c r="F25" s="190"/>
      <c r="G25" s="190"/>
      <c r="H25" s="191"/>
      <c r="I25" s="4" t="str">
        <f>IF(D25&gt;0,"廃止後の額はゼロ、実施計画書要確認","")</f>
        <v>廃止後の額はゼロ、実施計画書要確認</v>
      </c>
    </row>
    <row r="26" spans="1:16" ht="25.5" customHeight="1" x14ac:dyDescent="0.4">
      <c r="A26" s="192" t="s">
        <v>110</v>
      </c>
      <c r="B26" s="193"/>
      <c r="C26" s="194"/>
      <c r="D26" s="189">
        <f>D25-D24</f>
        <v>-33334</v>
      </c>
      <c r="E26" s="190"/>
      <c r="F26" s="190"/>
      <c r="G26" s="190"/>
      <c r="H26" s="191"/>
    </row>
    <row r="27" spans="1:16" ht="25.5" customHeight="1" x14ac:dyDescent="0.4">
      <c r="A27" s="192" t="s">
        <v>118</v>
      </c>
      <c r="B27" s="193"/>
      <c r="C27" s="194"/>
      <c r="D27" s="209" t="s">
        <v>115</v>
      </c>
      <c r="E27" s="210"/>
      <c r="F27" s="210"/>
      <c r="G27" s="210"/>
      <c r="H27" s="211"/>
    </row>
    <row r="28" spans="1:16" ht="60.75" customHeight="1" x14ac:dyDescent="0.4">
      <c r="A28" s="192" t="s">
        <v>117</v>
      </c>
      <c r="B28" s="193"/>
      <c r="C28" s="194"/>
      <c r="D28" s="208"/>
      <c r="E28" s="96"/>
      <c r="F28" s="96"/>
      <c r="G28" s="96"/>
      <c r="H28" s="97"/>
    </row>
    <row r="29" spans="1:16" ht="24" customHeight="1" x14ac:dyDescent="0.4">
      <c r="A29" s="195" t="s">
        <v>100</v>
      </c>
      <c r="B29" s="196"/>
      <c r="C29" s="197"/>
      <c r="D29" s="201" t="s">
        <v>116</v>
      </c>
      <c r="E29" s="202"/>
      <c r="F29" s="202"/>
      <c r="G29" s="202"/>
      <c r="H29" s="203"/>
    </row>
    <row r="30" spans="1:16" ht="24" customHeight="1" x14ac:dyDescent="0.4">
      <c r="A30" s="198"/>
      <c r="B30" s="199"/>
      <c r="C30" s="200"/>
      <c r="D30" s="204"/>
      <c r="E30" s="205"/>
      <c r="F30" s="205"/>
      <c r="G30" s="205"/>
      <c r="H30" s="206"/>
    </row>
    <row r="31" spans="1:16" ht="12" customHeight="1" x14ac:dyDescent="0.4">
      <c r="A31" s="202"/>
      <c r="B31" s="202"/>
      <c r="C31" s="202"/>
      <c r="D31" s="202"/>
      <c r="E31" s="202"/>
      <c r="F31" s="202"/>
      <c r="G31" s="202"/>
      <c r="H31" s="202"/>
    </row>
    <row r="32" spans="1:16" ht="12.75" customHeight="1" x14ac:dyDescent="0.4">
      <c r="A32" s="39"/>
      <c r="B32" s="40"/>
      <c r="C32" s="40"/>
      <c r="D32" s="40"/>
      <c r="E32" s="40"/>
      <c r="F32" s="40"/>
      <c r="G32" s="40"/>
      <c r="H32" s="40"/>
    </row>
    <row r="33" spans="5:10" x14ac:dyDescent="0.4">
      <c r="E33" s="4" t="s">
        <v>87</v>
      </c>
    </row>
    <row r="34" spans="5:10" ht="31.5" customHeight="1" x14ac:dyDescent="0.4">
      <c r="E34" s="34" t="s">
        <v>77</v>
      </c>
      <c r="F34" s="85" t="str">
        <f>IF(③計画承認申請書!F27="","",③計画承認申請書!F27)</f>
        <v>境港　木綿</v>
      </c>
      <c r="G34" s="85"/>
      <c r="H34" s="85"/>
      <c r="I34" s="17" t="str">
        <f t="shared" ref="I34:I37" si="1">IF(F34="","未入力","")</f>
        <v/>
      </c>
      <c r="J34" s="4" t="s">
        <v>92</v>
      </c>
    </row>
    <row r="35" spans="5:10" ht="31.5" customHeight="1" x14ac:dyDescent="0.4">
      <c r="E35" s="34" t="s">
        <v>78</v>
      </c>
      <c r="F35" s="85" t="str">
        <f>IF(③計画承認申請書!F28="","",③計画承認申請書!F28)</f>
        <v>総務部　取締役</v>
      </c>
      <c r="G35" s="85"/>
      <c r="H35" s="85"/>
      <c r="I35" s="17" t="str">
        <f t="shared" si="1"/>
        <v/>
      </c>
      <c r="J35" s="4" t="s">
        <v>93</v>
      </c>
    </row>
    <row r="36" spans="5:10" ht="18" customHeight="1" x14ac:dyDescent="0.4">
      <c r="E36" s="182" t="s">
        <v>86</v>
      </c>
      <c r="F36" s="183" t="str">
        <f>IF(③計画承認申請書!F29="","",③計画承認申請書!F29)</f>
        <v>０８５９－４４－２１１１</v>
      </c>
      <c r="G36" s="184"/>
      <c r="H36" s="185"/>
      <c r="I36" s="17" t="str">
        <f t="shared" si="1"/>
        <v/>
      </c>
      <c r="J36" s="4" t="s">
        <v>94</v>
      </c>
    </row>
    <row r="37" spans="5:10" ht="18" customHeight="1" x14ac:dyDescent="0.4">
      <c r="E37" s="182"/>
      <c r="F37" s="186" t="str">
        <f>IF(③計画承認申請書!F30="","",③計画承認申請書!F30)</f>
        <v>sakai@rest.co.jp</v>
      </c>
      <c r="G37" s="187"/>
      <c r="H37" s="188"/>
      <c r="I37" s="17" t="str">
        <f t="shared" si="1"/>
        <v/>
      </c>
      <c r="J37" s="4" t="s">
        <v>95</v>
      </c>
    </row>
  </sheetData>
  <sheetProtection algorithmName="SHA-512" hashValue="9s++Wu/lLx9gXgpoSQcICWIOUI+FaG1YaYySNai6ExSD/shjVeDtbErnFQtJat7BlWoxf+aY5Yif8CkgC46n3Q==" saltValue="9DKCdwuaEWVN6W3oPbZGWg==" spinCount="100000" sheet="1" objects="1" scenarios="1"/>
  <mergeCells count="26">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 ref="A23:C23"/>
    <mergeCell ref="D23:H23"/>
    <mergeCell ref="A24:C24"/>
    <mergeCell ref="D24:H24"/>
    <mergeCell ref="A25:C25"/>
    <mergeCell ref="D25:H25"/>
    <mergeCell ref="A21:H21"/>
    <mergeCell ref="F9:H9"/>
    <mergeCell ref="F10:H10"/>
    <mergeCell ref="F11:H11"/>
    <mergeCell ref="A15:H15"/>
    <mergeCell ref="A17:H19"/>
  </mergeCells>
  <phoneticPr fontId="2"/>
  <conditionalFormatting sqref="F35:H35">
    <cfRule type="expression" dxfId="64" priority="1">
      <formula>$F$35=""</formula>
    </cfRule>
  </conditionalFormatting>
  <conditionalFormatting sqref="F9">
    <cfRule type="expression" dxfId="63" priority="7">
      <formula>$F$9=""</formula>
    </cfRule>
  </conditionalFormatting>
  <conditionalFormatting sqref="F36:H36">
    <cfRule type="expression" dxfId="62" priority="6">
      <formula>$F$36=""</formula>
    </cfRule>
  </conditionalFormatting>
  <conditionalFormatting sqref="F37:H37">
    <cfRule type="expression" dxfId="61" priority="5">
      <formula>$F$37=""</formula>
    </cfRule>
  </conditionalFormatting>
  <conditionalFormatting sqref="F10">
    <cfRule type="expression" dxfId="60" priority="4">
      <formula>$F$10=""</formula>
    </cfRule>
  </conditionalFormatting>
  <conditionalFormatting sqref="F11:H11">
    <cfRule type="expression" dxfId="59" priority="3">
      <formula>$F$11=""</formula>
    </cfRule>
  </conditionalFormatting>
  <conditionalFormatting sqref="F34:H34">
    <cfRule type="expression" dxfId="58" priority="2">
      <formula>$F$34=""</formula>
    </cfRule>
  </conditionalFormatting>
  <conditionalFormatting sqref="H4">
    <cfRule type="expression" dxfId="57"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36"/>
  <sheetViews>
    <sheetView showGridLines="0" view="pageBreakPreview" zoomScaleNormal="100" zoomScaleSheetLayoutView="100" workbookViewId="0">
      <selection activeCell="D25" sqref="D25:H27"/>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4" t="s">
        <v>122</v>
      </c>
    </row>
    <row r="4" spans="1:10" x14ac:dyDescent="0.4">
      <c r="G4" s="37"/>
      <c r="H4" s="52">
        <v>45306</v>
      </c>
      <c r="I4" s="17" t="str">
        <f>IF(H4="","未入力","")</f>
        <v/>
      </c>
      <c r="J4" s="4" t="s">
        <v>88</v>
      </c>
    </row>
    <row r="6" spans="1:10"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鳥取県知事　様</v>
      </c>
    </row>
    <row r="9" spans="1:10" ht="27.75" customHeight="1" x14ac:dyDescent="0.4">
      <c r="E9" s="4" t="s">
        <v>81</v>
      </c>
      <c r="F9" s="179" t="str">
        <f>IF(③計画承認申請書!F11="","",③計画承認申請書!F11)</f>
        <v>境港市上道町3000</v>
      </c>
      <c r="G9" s="179"/>
      <c r="H9" s="179"/>
      <c r="I9" s="17" t="str">
        <f>IF(F9="","未入力","")</f>
        <v/>
      </c>
      <c r="J9" s="4" t="s">
        <v>83</v>
      </c>
    </row>
    <row r="10" spans="1:10" ht="27.75" customHeight="1" x14ac:dyDescent="0.4">
      <c r="D10" s="36" t="s">
        <v>79</v>
      </c>
      <c r="E10" s="4" t="s">
        <v>82</v>
      </c>
      <c r="F10" s="179" t="str">
        <f>IF(③計画承認申請書!F12="","",③計画承認申請書!F12)</f>
        <v>境港レストラン有限会社</v>
      </c>
      <c r="G10" s="179"/>
      <c r="H10" s="179"/>
      <c r="I10" s="17" t="str">
        <f t="shared" ref="I10:I11" si="0">IF(F10="","未入力","")</f>
        <v/>
      </c>
      <c r="J10" s="4" t="s">
        <v>84</v>
      </c>
    </row>
    <row r="11" spans="1:10" ht="27.75" customHeight="1" x14ac:dyDescent="0.4">
      <c r="E11" s="4" t="s">
        <v>80</v>
      </c>
      <c r="F11" s="179" t="str">
        <f>IF(③計画承認申請書!F13="","",③計画承認申請書!F13)</f>
        <v>代表取締役　境港　鬼太郎</v>
      </c>
      <c r="G11" s="179"/>
      <c r="H11" s="179"/>
      <c r="I11" s="17" t="str">
        <f t="shared" si="0"/>
        <v/>
      </c>
      <c r="J11" s="4" t="s">
        <v>85</v>
      </c>
    </row>
    <row r="15" spans="1:10" ht="16.5" customHeight="1" x14ac:dyDescent="0.4">
      <c r="A15" s="178" t="s">
        <v>137</v>
      </c>
      <c r="B15" s="178"/>
      <c r="C15" s="178"/>
      <c r="D15" s="178"/>
      <c r="E15" s="178"/>
      <c r="F15" s="178"/>
      <c r="G15" s="178"/>
      <c r="H15" s="178"/>
    </row>
    <row r="17" spans="1:16" ht="17.25" customHeight="1" x14ac:dyDescent="0.4">
      <c r="A17" s="179" t="str">
        <f>IF(M19=0,CONCATENATE("　",M17,"第",M18,"号",P17),CONCATENATE("　",M17,"第",M18,"号",P19,M19,"第",M20,"号",P20))</f>
        <v>　令和５年８月１日第２０２３００２００００００号による交付決定に係る事業の実績について、鳥取県補助金等交付規則第１７条第１項の規定により、下記のとおり報告します。</v>
      </c>
      <c r="B17" s="179"/>
      <c r="C17" s="179"/>
      <c r="D17" s="179"/>
      <c r="E17" s="179"/>
      <c r="F17" s="179"/>
      <c r="G17" s="179"/>
      <c r="H17" s="179"/>
      <c r="M17" s="44" t="str">
        <f>'①最初に黄色セル選択、赤色セルに入力　関連情報入力シート'!D25</f>
        <v>令和５年８月１日</v>
      </c>
      <c r="P17" s="4" t="s">
        <v>131</v>
      </c>
    </row>
    <row r="18" spans="1:16" ht="17.25" customHeight="1" x14ac:dyDescent="0.4">
      <c r="A18" s="179"/>
      <c r="B18" s="179"/>
      <c r="C18" s="179"/>
      <c r="D18" s="179"/>
      <c r="E18" s="179"/>
      <c r="F18" s="179"/>
      <c r="G18" s="179"/>
      <c r="H18" s="179"/>
      <c r="M18" s="4" t="str">
        <f>'①最初に黄色セル選択、赤色セルに入力　関連情報入力シート'!D26</f>
        <v>２０２３００２００００００</v>
      </c>
    </row>
    <row r="19" spans="1:16" ht="15.75" customHeight="1" x14ac:dyDescent="0.4">
      <c r="A19" s="179"/>
      <c r="B19" s="179"/>
      <c r="C19" s="179"/>
      <c r="D19" s="179"/>
      <c r="E19" s="179"/>
      <c r="F19" s="179"/>
      <c r="G19" s="179"/>
      <c r="H19" s="179"/>
      <c r="M19" s="44">
        <f>'①最初に黄色セル選択、赤色セルに入力　関連情報入力シート'!D27</f>
        <v>0</v>
      </c>
      <c r="P19" s="4" t="s">
        <v>132</v>
      </c>
    </row>
    <row r="20" spans="1:16" ht="15.75" customHeight="1" x14ac:dyDescent="0.4">
      <c r="A20" s="35"/>
      <c r="B20" s="35"/>
      <c r="C20" s="35"/>
      <c r="D20" s="35"/>
      <c r="E20" s="35"/>
      <c r="F20" s="35"/>
      <c r="G20" s="35"/>
      <c r="H20" s="35"/>
      <c r="M20" s="44">
        <f>'①最初に黄色セル選択、赤色セルに入力　関連情報入力シート'!D28</f>
        <v>0</v>
      </c>
      <c r="P20" s="4" t="s">
        <v>133</v>
      </c>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214</v>
      </c>
      <c r="E23" s="193"/>
      <c r="F23" s="193"/>
      <c r="G23" s="193"/>
      <c r="H23" s="194"/>
    </row>
    <row r="24" spans="1:16" ht="21.75" customHeight="1" x14ac:dyDescent="0.4">
      <c r="A24" s="195" t="s">
        <v>107</v>
      </c>
      <c r="B24" s="196"/>
      <c r="C24" s="197"/>
      <c r="D24" s="212" t="s">
        <v>124</v>
      </c>
      <c r="E24" s="213"/>
      <c r="F24" s="214"/>
      <c r="G24" s="213" t="s">
        <v>125</v>
      </c>
      <c r="H24" s="214"/>
    </row>
    <row r="25" spans="1:16" ht="25.5" customHeight="1" x14ac:dyDescent="0.4">
      <c r="A25" s="198"/>
      <c r="B25" s="199"/>
      <c r="C25" s="200"/>
      <c r="D25" s="189">
        <f>'①最初に黄色セル選択、赤色セルに入力　関連情報入力シート'!D30</f>
        <v>1800000</v>
      </c>
      <c r="E25" s="190"/>
      <c r="F25" s="191"/>
      <c r="G25" s="190">
        <f>'①最初に黄色セル選択、赤色セルに入力　関連情報入力シート'!D22+'①最初に黄色セル選択、赤色セルに入力　関連情報入力シート'!E22</f>
        <v>600000</v>
      </c>
      <c r="H25" s="191"/>
    </row>
    <row r="26" spans="1:16" ht="25.5" customHeight="1" x14ac:dyDescent="0.4">
      <c r="A26" s="192" t="s">
        <v>123</v>
      </c>
      <c r="B26" s="193"/>
      <c r="C26" s="194"/>
      <c r="D26" s="189">
        <f>'②赤色セルに入力　実施計画（報告）書'!C57+'②赤色セルに入力　実施計画（報告）書'!C58+'②赤色セルに入力　実施計画（報告）書'!A68</f>
        <v>1700000</v>
      </c>
      <c r="E26" s="190"/>
      <c r="F26" s="191"/>
      <c r="G26" s="190">
        <f>'②赤色セルに入力　実施計画（報告）書'!G59+'②赤色セルに入力　実施計画（報告）書'!F68</f>
        <v>566666</v>
      </c>
      <c r="H26" s="191"/>
    </row>
    <row r="27" spans="1:16" ht="25.5" customHeight="1" x14ac:dyDescent="0.4">
      <c r="A27" s="192" t="s">
        <v>110</v>
      </c>
      <c r="B27" s="193"/>
      <c r="C27" s="194"/>
      <c r="D27" s="189">
        <f>D26-D25</f>
        <v>-100000</v>
      </c>
      <c r="E27" s="190"/>
      <c r="F27" s="191"/>
      <c r="G27" s="190">
        <f>G26-G25</f>
        <v>-33334</v>
      </c>
      <c r="H27" s="191"/>
    </row>
    <row r="28" spans="1:16" ht="24" customHeight="1" x14ac:dyDescent="0.4">
      <c r="A28" s="195" t="s">
        <v>100</v>
      </c>
      <c r="B28" s="196"/>
      <c r="C28" s="197"/>
      <c r="D28" s="201" t="s">
        <v>109</v>
      </c>
      <c r="E28" s="202"/>
      <c r="F28" s="202"/>
      <c r="G28" s="202"/>
      <c r="H28" s="203"/>
    </row>
    <row r="29" spans="1:16" ht="24" customHeight="1" x14ac:dyDescent="0.4">
      <c r="A29" s="198"/>
      <c r="B29" s="199"/>
      <c r="C29" s="200"/>
      <c r="D29" s="204"/>
      <c r="E29" s="205"/>
      <c r="F29" s="205"/>
      <c r="G29" s="205"/>
      <c r="H29" s="206"/>
    </row>
    <row r="30" spans="1:16" ht="12" customHeight="1" x14ac:dyDescent="0.4">
      <c r="A30" s="202"/>
      <c r="B30" s="202"/>
      <c r="C30" s="202"/>
      <c r="D30" s="202"/>
      <c r="E30" s="202"/>
      <c r="F30" s="202"/>
      <c r="G30" s="202"/>
      <c r="H30" s="202"/>
    </row>
    <row r="31" spans="1:16" ht="12.75" customHeight="1" x14ac:dyDescent="0.4">
      <c r="A31" s="39"/>
      <c r="B31" s="40"/>
      <c r="C31" s="40"/>
      <c r="D31" s="40"/>
      <c r="E31" s="40"/>
      <c r="F31" s="40"/>
      <c r="G31" s="40"/>
      <c r="H31" s="40"/>
    </row>
    <row r="32" spans="1:16" x14ac:dyDescent="0.4">
      <c r="E32" s="4" t="s">
        <v>87</v>
      </c>
    </row>
    <row r="33" spans="5:10" ht="31.5" customHeight="1" x14ac:dyDescent="0.4">
      <c r="E33" s="34" t="s">
        <v>77</v>
      </c>
      <c r="F33" s="85" t="str">
        <f>IF(③計画承認申請書!F27="","",③計画承認申請書!F27)</f>
        <v>境港　木綿</v>
      </c>
      <c r="G33" s="85"/>
      <c r="H33" s="85"/>
      <c r="I33" s="17" t="str">
        <f t="shared" ref="I33:I36" si="1">IF(F33="","未入力","")</f>
        <v/>
      </c>
      <c r="J33" s="4" t="s">
        <v>92</v>
      </c>
    </row>
    <row r="34" spans="5:10" ht="31.5" customHeight="1" x14ac:dyDescent="0.4">
      <c r="E34" s="34" t="s">
        <v>78</v>
      </c>
      <c r="F34" s="85" t="str">
        <f>IF(③計画承認申請書!F28="","",③計画承認申請書!F28)</f>
        <v>総務部　取締役</v>
      </c>
      <c r="G34" s="85"/>
      <c r="H34" s="85"/>
      <c r="I34" s="17" t="str">
        <f t="shared" si="1"/>
        <v/>
      </c>
      <c r="J34" s="4" t="s">
        <v>93</v>
      </c>
    </row>
    <row r="35" spans="5:10" ht="18" customHeight="1" x14ac:dyDescent="0.4">
      <c r="E35" s="182" t="s">
        <v>86</v>
      </c>
      <c r="F35" s="183" t="str">
        <f>IF(③計画承認申請書!F29="","",③計画承認申請書!F29)</f>
        <v>０８５９－４４－２１１１</v>
      </c>
      <c r="G35" s="184"/>
      <c r="H35" s="185"/>
      <c r="I35" s="17" t="str">
        <f t="shared" si="1"/>
        <v/>
      </c>
      <c r="J35" s="4" t="s">
        <v>94</v>
      </c>
    </row>
    <row r="36" spans="5:10" ht="18" customHeight="1" x14ac:dyDescent="0.4">
      <c r="E36" s="182"/>
      <c r="F36" s="186" t="str">
        <f>IF(③計画承認申請書!F30="","",③計画承認申請書!F30)</f>
        <v>sakai@rest.co.jp</v>
      </c>
      <c r="G36" s="187"/>
      <c r="H36" s="188"/>
      <c r="I36" s="17" t="str">
        <f t="shared" si="1"/>
        <v/>
      </c>
      <c r="J36" s="4" t="s">
        <v>95</v>
      </c>
    </row>
  </sheetData>
  <sheetProtection algorithmName="SHA-512" hashValue="jHtn2Ado2P3RzvNietSyhOtJB6nxwUjbgI4s93DB40TeMXIA+4tst57YmJqSdRoT2Y24Ugfblte3SH68wNim+A==" saltValue="HnSroc4CaHrYfH0d6kxsWQ==" spinCount="100000" sheet="1" objects="1" scenarios="1"/>
  <mergeCells count="27">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34:H34">
    <cfRule type="expression" dxfId="56" priority="1">
      <formula>$F$34=""</formula>
    </cfRule>
  </conditionalFormatting>
  <conditionalFormatting sqref="F9">
    <cfRule type="expression" dxfId="55" priority="7">
      <formula>$F$9=""</formula>
    </cfRule>
  </conditionalFormatting>
  <conditionalFormatting sqref="F35:H35">
    <cfRule type="expression" dxfId="54" priority="6">
      <formula>$F$35=""</formula>
    </cfRule>
  </conditionalFormatting>
  <conditionalFormatting sqref="F36:H36">
    <cfRule type="expression" dxfId="53" priority="5">
      <formula>$F$36=""</formula>
    </cfRule>
  </conditionalFormatting>
  <conditionalFormatting sqref="F10">
    <cfRule type="expression" dxfId="52" priority="4">
      <formula>$F$10=""</formula>
    </cfRule>
  </conditionalFormatting>
  <conditionalFormatting sqref="F11:H11">
    <cfRule type="expression" dxfId="51" priority="3">
      <formula>$F$11=""</formula>
    </cfRule>
  </conditionalFormatting>
  <conditionalFormatting sqref="F33:H33">
    <cfRule type="expression" dxfId="50" priority="2">
      <formula>$F$33=""</formula>
    </cfRule>
  </conditionalFormatting>
  <conditionalFormatting sqref="H4">
    <cfRule type="expression" dxfId="49"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
  <sheetViews>
    <sheetView showGridLines="0" view="pageBreakPreview" topLeftCell="A5" zoomScaleNormal="100" zoomScaleSheetLayoutView="100" workbookViewId="0">
      <selection activeCell="J26" sqref="J26"/>
    </sheetView>
  </sheetViews>
  <sheetFormatPr defaultRowHeight="13.5" x14ac:dyDescent="0.4"/>
  <cols>
    <col min="1" max="1" width="9" style="4"/>
    <col min="2" max="3" width="7.125" style="4" customWidth="1"/>
    <col min="4" max="4" width="9" style="4"/>
    <col min="5" max="5" width="13.625" style="4" customWidth="1"/>
    <col min="6" max="6" width="9" style="4"/>
    <col min="7" max="7" width="9" style="4" customWidth="1"/>
    <col min="8" max="8" width="15.625" style="4" customWidth="1"/>
    <col min="9" max="12" width="9" style="4"/>
    <col min="13" max="13" width="15" style="4" bestFit="1" customWidth="1"/>
    <col min="14" max="16384" width="9" style="4"/>
  </cols>
  <sheetData>
    <row r="1" spans="1:10" x14ac:dyDescent="0.4">
      <c r="A1" s="3" t="s">
        <v>138</v>
      </c>
    </row>
    <row r="3" spans="1:10" ht="12" customHeight="1" x14ac:dyDescent="0.4"/>
    <row r="4" spans="1:10" x14ac:dyDescent="0.4">
      <c r="G4" s="37"/>
      <c r="H4" s="52">
        <v>45383</v>
      </c>
      <c r="I4" s="17" t="str">
        <f>IF(H4="","未入力","")</f>
        <v/>
      </c>
      <c r="J4" s="4" t="s">
        <v>88</v>
      </c>
    </row>
    <row r="6" spans="1:10" ht="16.5" customHeight="1" x14ac:dyDescent="0.4">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鳥取県知事　様</v>
      </c>
    </row>
    <row r="9" spans="1:10" ht="27.75" customHeight="1" x14ac:dyDescent="0.4">
      <c r="E9" s="4" t="s">
        <v>81</v>
      </c>
      <c r="F9" s="179" t="str">
        <f>IF(③計画承認申請書!F11="","",③計画承認申請書!F11)</f>
        <v>境港市上道町3000</v>
      </c>
      <c r="G9" s="179"/>
      <c r="H9" s="179"/>
      <c r="I9" s="17" t="str">
        <f>IF(F9="","未入力","")</f>
        <v/>
      </c>
      <c r="J9" s="4" t="s">
        <v>83</v>
      </c>
    </row>
    <row r="10" spans="1:10" ht="27.75" customHeight="1" x14ac:dyDescent="0.4">
      <c r="D10" s="36" t="s">
        <v>79</v>
      </c>
      <c r="E10" s="4" t="s">
        <v>82</v>
      </c>
      <c r="F10" s="179" t="str">
        <f>IF(③計画承認申請書!F12="","",③計画承認申請書!F12)</f>
        <v>境港レストラン有限会社</v>
      </c>
      <c r="G10" s="179"/>
      <c r="H10" s="179"/>
      <c r="I10" s="17" t="str">
        <f t="shared" ref="I10:I11" si="0">IF(F10="","未入力","")</f>
        <v/>
      </c>
      <c r="J10" s="4" t="s">
        <v>84</v>
      </c>
    </row>
    <row r="11" spans="1:10" ht="27.75" customHeight="1" x14ac:dyDescent="0.4">
      <c r="E11" s="4" t="s">
        <v>80</v>
      </c>
      <c r="F11" s="179" t="str">
        <f>IF(③計画承認申請書!F13="","",③計画承認申請書!F13)</f>
        <v>代表取締役　境港　鬼太郎</v>
      </c>
      <c r="G11" s="179"/>
      <c r="H11" s="179"/>
      <c r="I11" s="17" t="str">
        <f t="shared" si="0"/>
        <v/>
      </c>
      <c r="J11" s="4" t="s">
        <v>85</v>
      </c>
    </row>
    <row r="13" spans="1:10" ht="6.75" customHeight="1" x14ac:dyDescent="0.4"/>
    <row r="15" spans="1:10" ht="16.5" customHeight="1" x14ac:dyDescent="0.4">
      <c r="A15" s="178" t="s">
        <v>139</v>
      </c>
      <c r="B15" s="178"/>
      <c r="C15" s="178"/>
      <c r="D15" s="178"/>
      <c r="E15" s="178"/>
      <c r="F15" s="178"/>
      <c r="G15" s="178"/>
      <c r="H15" s="178"/>
    </row>
    <row r="17" spans="1:16" ht="17.25" customHeight="1" x14ac:dyDescent="0.4">
      <c r="A17" s="179" t="str">
        <f>IF(M19=0,CONCATENATE("　",M17,"第",M18,"号",P17),CONCATENATE("　",M17,"第",M18,"号",P19,M19,"第",M20,"号",P20))</f>
        <v>　令和５年８月１日第２０２３００２００００００号による交付決定に係る事業について、鳥取県補助金等交付規則第１７条第３項の規定により、下記のとおり報告します。</v>
      </c>
      <c r="B17" s="179"/>
      <c r="C17" s="179"/>
      <c r="D17" s="179"/>
      <c r="E17" s="179"/>
      <c r="F17" s="179"/>
      <c r="G17" s="179"/>
      <c r="H17" s="179"/>
      <c r="M17" s="44" t="str">
        <f>'①最初に黄色セル選択、赤色セルに入力　関連情報入力シート'!D25</f>
        <v>令和５年８月１日</v>
      </c>
      <c r="P17" s="4" t="s">
        <v>149</v>
      </c>
    </row>
    <row r="18" spans="1:16" ht="17.25" customHeight="1" x14ac:dyDescent="0.4">
      <c r="A18" s="179"/>
      <c r="B18" s="179"/>
      <c r="C18" s="179"/>
      <c r="D18" s="179"/>
      <c r="E18" s="179"/>
      <c r="F18" s="179"/>
      <c r="G18" s="179"/>
      <c r="H18" s="179"/>
      <c r="M18" s="4" t="str">
        <f>'①最初に黄色セル選択、赤色セルに入力　関連情報入力シート'!D26</f>
        <v>２０２３００２００００００</v>
      </c>
    </row>
    <row r="19" spans="1:16" ht="15.75" customHeight="1" x14ac:dyDescent="0.4">
      <c r="A19" s="179"/>
      <c r="B19" s="179"/>
      <c r="C19" s="179"/>
      <c r="D19" s="179"/>
      <c r="E19" s="179"/>
      <c r="F19" s="179"/>
      <c r="G19" s="179"/>
      <c r="H19" s="179"/>
      <c r="M19" s="44">
        <f>'①最初に黄色セル選択、赤色セルに入力　関連情報入力シート'!D27</f>
        <v>0</v>
      </c>
      <c r="P19" s="4" t="s">
        <v>132</v>
      </c>
    </row>
    <row r="20" spans="1:16" ht="15.75" customHeight="1" x14ac:dyDescent="0.4">
      <c r="A20" s="35"/>
      <c r="B20" s="35"/>
      <c r="C20" s="35"/>
      <c r="D20" s="35"/>
      <c r="E20" s="35"/>
      <c r="F20" s="35"/>
      <c r="G20" s="35"/>
      <c r="H20" s="35"/>
      <c r="M20" s="44">
        <f>'①最初に黄色セル選択、赤色セルに入力　関連情報入力シート'!D28</f>
        <v>0</v>
      </c>
      <c r="P20" s="4" t="s">
        <v>150</v>
      </c>
    </row>
    <row r="21" spans="1:16" ht="17.25" customHeight="1" x14ac:dyDescent="0.4">
      <c r="A21" s="207" t="s">
        <v>106</v>
      </c>
      <c r="B21" s="207"/>
      <c r="C21" s="207"/>
      <c r="D21" s="207"/>
      <c r="E21" s="207"/>
      <c r="F21" s="207"/>
      <c r="G21" s="207"/>
      <c r="H21" s="207"/>
    </row>
    <row r="23" spans="1:16" ht="21.75" customHeight="1" x14ac:dyDescent="0.4">
      <c r="A23" s="192" t="s">
        <v>97</v>
      </c>
      <c r="B23" s="193"/>
      <c r="C23" s="194"/>
      <c r="D23" s="192" t="s">
        <v>215</v>
      </c>
      <c r="E23" s="193"/>
      <c r="F23" s="193"/>
      <c r="G23" s="193"/>
      <c r="H23" s="194"/>
    </row>
    <row r="24" spans="1:16" ht="16.5" customHeight="1" x14ac:dyDescent="0.4">
      <c r="A24" s="215" t="s">
        <v>140</v>
      </c>
      <c r="B24" s="216"/>
      <c r="C24" s="217"/>
      <c r="D24" s="212" t="s">
        <v>124</v>
      </c>
      <c r="E24" s="213"/>
      <c r="F24" s="214"/>
      <c r="G24" s="213" t="s">
        <v>125</v>
      </c>
      <c r="H24" s="214"/>
    </row>
    <row r="25" spans="1:16" ht="25.5" customHeight="1" x14ac:dyDescent="0.4">
      <c r="A25" s="218"/>
      <c r="B25" s="219"/>
      <c r="C25" s="220"/>
      <c r="D25" s="189">
        <f>'①最初に黄色セル選択、赤色セルに入力　関連情報入力シート'!D30</f>
        <v>1800000</v>
      </c>
      <c r="E25" s="190"/>
      <c r="F25" s="191"/>
      <c r="G25" s="190">
        <f>'①最初に黄色セル選択、赤色セルに入力　関連情報入力シート'!D22+'①最初に黄色セル選択、赤色セルに入力　関連情報入力シート'!E22</f>
        <v>600000</v>
      </c>
      <c r="H25" s="191"/>
    </row>
    <row r="26" spans="1:16" ht="27.75" customHeight="1" x14ac:dyDescent="0.4">
      <c r="A26" s="227" t="s">
        <v>141</v>
      </c>
      <c r="B26" s="228"/>
      <c r="C26" s="229"/>
      <c r="D26" s="189">
        <v>0</v>
      </c>
      <c r="E26" s="190"/>
      <c r="F26" s="191"/>
      <c r="G26" s="190">
        <v>0</v>
      </c>
      <c r="H26" s="191"/>
    </row>
    <row r="27" spans="1:16" ht="28.5" customHeight="1" x14ac:dyDescent="0.4">
      <c r="A27" s="227" t="s">
        <v>142</v>
      </c>
      <c r="B27" s="228"/>
      <c r="C27" s="229"/>
      <c r="D27" s="189">
        <f>'②赤色セルに入力　実施計画（報告）書'!C57+'②赤色セルに入力　実施計画（報告）書'!C58+'②赤色セルに入力　実施計画（報告）書'!A68</f>
        <v>1700000</v>
      </c>
      <c r="E27" s="190"/>
      <c r="F27" s="191"/>
      <c r="G27" s="190">
        <f>'②赤色セルに入力　実施計画（報告）書'!G59+'②赤色セルに入力　実施計画（報告）書'!F68</f>
        <v>566666</v>
      </c>
      <c r="H27" s="191"/>
    </row>
    <row r="28" spans="1:16" ht="27" customHeight="1" x14ac:dyDescent="0.4">
      <c r="A28" s="227" t="s">
        <v>144</v>
      </c>
      <c r="B28" s="228"/>
      <c r="C28" s="229"/>
      <c r="D28" s="230">
        <v>0</v>
      </c>
      <c r="E28" s="231"/>
      <c r="F28" s="231"/>
      <c r="G28" s="231"/>
      <c r="H28" s="232"/>
    </row>
    <row r="29" spans="1:16" ht="44.25" customHeight="1" x14ac:dyDescent="0.4">
      <c r="A29" s="218" t="s">
        <v>143</v>
      </c>
      <c r="B29" s="219"/>
      <c r="C29" s="220"/>
      <c r="D29" s="230">
        <f>'②赤色セルに入力　実施計画（報告）書'!C15</f>
        <v>5.1311999999999998</v>
      </c>
      <c r="E29" s="231"/>
      <c r="F29" s="231"/>
      <c r="G29" s="231"/>
      <c r="H29" s="232"/>
    </row>
    <row r="30" spans="1:16" ht="20.25" customHeight="1" x14ac:dyDescent="0.4">
      <c r="A30" s="233" t="s">
        <v>145</v>
      </c>
      <c r="B30" s="234"/>
      <c r="C30" s="235"/>
      <c r="D30" s="221">
        <f>'②赤色セルに入力　実施計画（報告）書'!C33</f>
        <v>45170</v>
      </c>
      <c r="E30" s="222"/>
      <c r="F30" s="222"/>
      <c r="G30" s="222"/>
      <c r="H30" s="223"/>
    </row>
    <row r="31" spans="1:16" ht="20.25" customHeight="1" x14ac:dyDescent="0.4">
      <c r="A31" s="204" t="s">
        <v>146</v>
      </c>
      <c r="B31" s="205"/>
      <c r="C31" s="206"/>
      <c r="D31" s="224">
        <f>'②赤色セルに入力　実施計画（報告）書'!D72</f>
        <v>45316</v>
      </c>
      <c r="E31" s="225"/>
      <c r="F31" s="225"/>
      <c r="G31" s="225"/>
      <c r="H31" s="226"/>
    </row>
    <row r="32" spans="1:16" ht="13.5" customHeight="1" x14ac:dyDescent="0.4">
      <c r="A32" s="202" t="s">
        <v>148</v>
      </c>
      <c r="B32" s="202"/>
      <c r="C32" s="202"/>
      <c r="D32" s="202"/>
      <c r="E32" s="202"/>
      <c r="F32" s="202"/>
      <c r="G32" s="202"/>
      <c r="H32" s="202"/>
    </row>
    <row r="33" spans="1:10" ht="6.75" customHeight="1" x14ac:dyDescent="0.4">
      <c r="A33" s="39"/>
      <c r="B33" s="40"/>
      <c r="C33" s="40"/>
      <c r="D33" s="40"/>
      <c r="E33" s="40"/>
      <c r="F33" s="40"/>
      <c r="G33" s="40"/>
      <c r="H33" s="40"/>
    </row>
    <row r="34" spans="1:10" x14ac:dyDescent="0.4">
      <c r="E34" s="4" t="s">
        <v>87</v>
      </c>
    </row>
    <row r="35" spans="1:10" ht="27.75" customHeight="1" x14ac:dyDescent="0.4">
      <c r="E35" s="34" t="s">
        <v>77</v>
      </c>
      <c r="F35" s="85" t="str">
        <f>IF(③計画承認申請書!F27="","",③計画承認申請書!F27)</f>
        <v>境港　木綿</v>
      </c>
      <c r="G35" s="85"/>
      <c r="H35" s="85"/>
      <c r="I35" s="17" t="str">
        <f t="shared" ref="I35:I38" si="1">IF(F35="","未入力","")</f>
        <v/>
      </c>
      <c r="J35" s="4" t="s">
        <v>92</v>
      </c>
    </row>
    <row r="36" spans="1:10" ht="27.75" customHeight="1" x14ac:dyDescent="0.4">
      <c r="E36" s="34" t="s">
        <v>78</v>
      </c>
      <c r="F36" s="85" t="str">
        <f>IF(③計画承認申請書!F28="","",③計画承認申請書!F28)</f>
        <v>総務部　取締役</v>
      </c>
      <c r="G36" s="85"/>
      <c r="H36" s="85"/>
      <c r="I36" s="17" t="str">
        <f t="shared" si="1"/>
        <v/>
      </c>
      <c r="J36" s="4" t="s">
        <v>93</v>
      </c>
    </row>
    <row r="37" spans="1:10" ht="18" customHeight="1" x14ac:dyDescent="0.4">
      <c r="E37" s="182" t="s">
        <v>86</v>
      </c>
      <c r="F37" s="183" t="str">
        <f>IF(③計画承認申請書!F29="","",③計画承認申請書!F29)</f>
        <v>０８５９－４４－２１１１</v>
      </c>
      <c r="G37" s="184"/>
      <c r="H37" s="185"/>
      <c r="I37" s="17" t="str">
        <f t="shared" si="1"/>
        <v/>
      </c>
      <c r="J37" s="4" t="s">
        <v>94</v>
      </c>
    </row>
    <row r="38" spans="1:10" ht="18" customHeight="1" x14ac:dyDescent="0.4">
      <c r="E38" s="182"/>
      <c r="F38" s="186" t="str">
        <f>IF(③計画承認申請書!F30="","",③計画承認申請書!F30)</f>
        <v>sakai@rest.co.jp</v>
      </c>
      <c r="G38" s="187"/>
      <c r="H38" s="188"/>
      <c r="I38" s="17" t="str">
        <f t="shared" si="1"/>
        <v/>
      </c>
      <c r="J38" s="4" t="s">
        <v>95</v>
      </c>
    </row>
  </sheetData>
  <sheetProtection algorithmName="SHA-512" hashValue="zNB17l9vUiI0VpaA9SpvYyb090FjFo5oh4HlUOyM84FRMb3mP/luvWoouABxJ3UN0/rpXGk1kjdHjw/BASxFzA==" saltValue="gPQZJzpw2uCrUsVQV0r2uA==" spinCount="100000" sheet="1" objects="1" scenarios="1"/>
  <mergeCells count="33">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 ref="A32:H32"/>
    <mergeCell ref="F35:H35"/>
    <mergeCell ref="F36:H36"/>
    <mergeCell ref="E37:E38"/>
    <mergeCell ref="F37:H37"/>
    <mergeCell ref="F38:H38"/>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36:H36">
    <cfRule type="expression" dxfId="48" priority="1">
      <formula>$F$36=""</formula>
    </cfRule>
  </conditionalFormatting>
  <conditionalFormatting sqref="F9">
    <cfRule type="expression" dxfId="47" priority="7">
      <formula>$F$9=""</formula>
    </cfRule>
  </conditionalFormatting>
  <conditionalFormatting sqref="F37:H37">
    <cfRule type="expression" dxfId="46" priority="6">
      <formula>$F$37=""</formula>
    </cfRule>
  </conditionalFormatting>
  <conditionalFormatting sqref="F38:H38">
    <cfRule type="expression" dxfId="45" priority="5">
      <formula>$F$38=""</formula>
    </cfRule>
  </conditionalFormatting>
  <conditionalFormatting sqref="F10">
    <cfRule type="expression" dxfId="44" priority="4">
      <formula>$F$10=""</formula>
    </cfRule>
  </conditionalFormatting>
  <conditionalFormatting sqref="F11:H11">
    <cfRule type="expression" dxfId="43" priority="3">
      <formula>$F$11=""</formula>
    </cfRule>
  </conditionalFormatting>
  <conditionalFormatting sqref="F35:H35">
    <cfRule type="expression" dxfId="42" priority="2">
      <formula>$F$35=""</formula>
    </cfRule>
  </conditionalFormatting>
  <conditionalFormatting sqref="H4">
    <cfRule type="expression" dxfId="41"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2023-03-31T10:01:10Z</cp:lastPrinted>
  <dcterms:created xsi:type="dcterms:W3CDTF">2023-03-21T23:47:39Z</dcterms:created>
  <dcterms:modified xsi:type="dcterms:W3CDTF">2023-05-15T10:58:33Z</dcterms:modified>
</cp:coreProperties>
</file>