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Y:\企画担当\槇原R1~\08_健康・省エネ住宅普及促進事業\◎未来型省エネ住宅特別促進事業\要綱\R5改正\"/>
    </mc:Choice>
  </mc:AlternateContent>
  <bookViews>
    <workbookView xWindow="0" yWindow="0" windowWidth="14370" windowHeight="6420" tabRatio="848"/>
  </bookViews>
  <sheets>
    <sheet name="【様式第２号】事業計画書兼チェックシート（新築）" sheetId="11" r:id="rId1"/>
    <sheet name="【様式第６号】（別紙）補助金併用一覧" sheetId="15" state="hidden" r:id="rId2"/>
    <sheet name="登録申請書（計画書連動）（住まいる）" sheetId="12" r:id="rId3"/>
    <sheet name="登録申請書（計画書連動）（未来型）" sheetId="18" r:id="rId4"/>
    <sheet name="住まいる台帳コピー" sheetId="16" r:id="rId5"/>
    <sheet name="未来型台帳コピー" sheetId="17" r:id="rId6"/>
    <sheet name="（使わない）様式11号（省エネ性能説明書）" sheetId="20" r:id="rId7"/>
  </sheets>
  <externalReferences>
    <externalReference r:id="rId8"/>
  </externalReferences>
  <definedNames>
    <definedName name="_xlnm.Print_Area" localSheetId="6">'（使わない）様式11号（省エネ性能説明書）'!$A$1:$V$50</definedName>
    <definedName name="_xlnm.Print_Area" localSheetId="0">'【様式第２号】事業計画書兼チェックシート（新築）'!$A$1:$AA$271</definedName>
    <definedName name="_xlnm.Print_Area" localSheetId="1">'【様式第６号】（別紙）補助金併用一覧'!$A$1:$E$32</definedName>
    <definedName name="_xlnm.Print_Area" localSheetId="2">'登録申請書（計画書連動）（住まいる）'!$A$1:$Z$35</definedName>
    <definedName name="_xlnm.Print_Area" localSheetId="3">'登録申請書（計画書連動）（未来型）'!$A$1:$Z$41</definedName>
  </definedNames>
  <calcPr calcId="162913"/>
</workbook>
</file>

<file path=xl/calcChain.xml><?xml version="1.0" encoding="utf-8"?>
<calcChain xmlns="http://schemas.openxmlformats.org/spreadsheetml/2006/main">
  <c r="I3" i="17" l="1"/>
  <c r="I11" i="16"/>
  <c r="O12" i="12"/>
  <c r="O11" i="12"/>
  <c r="O12" i="18"/>
  <c r="O11" i="18"/>
  <c r="AB13" i="11"/>
  <c r="AB12" i="11"/>
  <c r="BG29" i="11" l="1"/>
  <c r="DG11" i="16" l="1"/>
  <c r="D74" i="11"/>
  <c r="Y106" i="11" l="1"/>
  <c r="DF11" i="16" l="1"/>
  <c r="DJ11" i="16" l="1"/>
  <c r="DI11" i="16"/>
  <c r="DH11" i="16"/>
  <c r="G9" i="20"/>
  <c r="D9" i="20"/>
  <c r="DE11" i="16"/>
  <c r="DD11" i="16"/>
  <c r="DD13" i="16" s="1"/>
  <c r="DC11" i="16"/>
  <c r="DB11" i="16"/>
  <c r="DB13" i="16" s="1"/>
  <c r="DA11" i="16"/>
  <c r="CZ11" i="16"/>
  <c r="CZ13" i="16" s="1"/>
  <c r="CY11" i="16"/>
  <c r="CX11" i="16"/>
  <c r="CX13" i="16" s="1"/>
  <c r="CW11" i="16"/>
  <c r="CV11" i="16"/>
  <c r="CK11" i="16"/>
  <c r="AY11" i="16"/>
  <c r="AX11" i="16"/>
  <c r="AX13" i="16" s="1"/>
  <c r="AW11" i="16"/>
  <c r="D49" i="11" l="1"/>
  <c r="AB31" i="11" l="1"/>
  <c r="AB237" i="11"/>
  <c r="T237" i="11" s="1"/>
  <c r="AB59" i="11"/>
  <c r="AB56" i="11"/>
  <c r="AB53" i="11"/>
  <c r="H28" i="18"/>
  <c r="H27" i="18"/>
  <c r="O13" i="18"/>
  <c r="O10" i="18"/>
  <c r="P9" i="18"/>
  <c r="W3" i="18"/>
  <c r="T3" i="18"/>
  <c r="Q3" i="18"/>
  <c r="M23" i="18" l="1"/>
  <c r="M22" i="18"/>
  <c r="AT3" i="17"/>
  <c r="AS3" i="17"/>
  <c r="AR3" i="17"/>
  <c r="AQ3" i="17"/>
  <c r="AP3" i="17"/>
  <c r="AO3" i="17"/>
  <c r="AN3" i="17"/>
  <c r="AJ3" i="17"/>
  <c r="AM3" i="17" s="1"/>
  <c r="AI3" i="17"/>
  <c r="AH3" i="17"/>
  <c r="AG3" i="17"/>
  <c r="Q3" i="17"/>
  <c r="R3" i="17" s="1"/>
  <c r="P3" i="17"/>
  <c r="O3" i="17"/>
  <c r="AE3" i="17"/>
  <c r="AC3" i="17"/>
  <c r="AA3" i="17"/>
  <c r="X3" i="17"/>
  <c r="V3" i="17"/>
  <c r="T3" i="17"/>
  <c r="AK3" i="17" l="1"/>
  <c r="AL3" i="17"/>
  <c r="N3" i="17" l="1"/>
  <c r="M3" i="17"/>
  <c r="L3" i="17"/>
  <c r="J3" i="17"/>
  <c r="K3" i="17"/>
  <c r="AC11" i="16" l="1"/>
  <c r="Y11" i="16"/>
  <c r="V11" i="16"/>
  <c r="S11" i="16"/>
  <c r="P11" i="16"/>
  <c r="FA11" i="16"/>
  <c r="EZ11" i="16"/>
  <c r="EY11" i="16"/>
  <c r="EX11" i="16"/>
  <c r="EW11" i="16"/>
  <c r="EV11" i="16"/>
  <c r="EU11" i="16"/>
  <c r="EQ11" i="16"/>
  <c r="EP11" i="16"/>
  <c r="EL11" i="16"/>
  <c r="EK11" i="16"/>
  <c r="EE11" i="16"/>
  <c r="ED11" i="16" s="1"/>
  <c r="EB11" i="16"/>
  <c r="DW11" i="16"/>
  <c r="DV11" i="16" s="1"/>
  <c r="DR11" i="16"/>
  <c r="DQ11" i="16" s="1"/>
  <c r="DM11" i="16"/>
  <c r="DO11" i="16" s="1"/>
  <c r="DL11" i="16"/>
  <c r="GR10" i="16"/>
  <c r="GQ10" i="16"/>
  <c r="GK10" i="16"/>
  <c r="GC10" i="16"/>
  <c r="FW10" i="16"/>
  <c r="FR10" i="16"/>
  <c r="FP10" i="16"/>
  <c r="FI10" i="16"/>
  <c r="FB10" i="16"/>
  <c r="ET10" i="16" s="1"/>
  <c r="EO10" i="16"/>
  <c r="EJ10" i="16"/>
  <c r="ED10" i="16"/>
  <c r="EA10" i="16"/>
  <c r="DV10" i="16"/>
  <c r="DQ10" i="16"/>
  <c r="DO10" i="16"/>
  <c r="EG10" i="16" s="1"/>
  <c r="GK9" i="16"/>
  <c r="GC9" i="16"/>
  <c r="FW9" i="16"/>
  <c r="FR9" i="16"/>
  <c r="FP9" i="16"/>
  <c r="FB9" i="16"/>
  <c r="FC9" i="16" s="1"/>
  <c r="EO9" i="16"/>
  <c r="EJ9" i="16"/>
  <c r="ED9" i="16"/>
  <c r="EA9" i="16"/>
  <c r="DV9" i="16"/>
  <c r="DQ9" i="16"/>
  <c r="DO9" i="16"/>
  <c r="GR8" i="16"/>
  <c r="GQ8" i="16"/>
  <c r="GK8" i="16"/>
  <c r="GC8" i="16"/>
  <c r="FW8" i="16"/>
  <c r="FR8" i="16"/>
  <c r="FP8" i="16"/>
  <c r="FI8" i="16"/>
  <c r="FB8" i="16"/>
  <c r="ET8" i="16" s="1"/>
  <c r="EO8" i="16"/>
  <c r="EJ8" i="16"/>
  <c r="ED8" i="16"/>
  <c r="EA8" i="16"/>
  <c r="DV8" i="16"/>
  <c r="DQ8" i="16"/>
  <c r="DO8" i="16"/>
  <c r="DY8" i="16" s="1"/>
  <c r="GC7" i="16"/>
  <c r="FW7" i="16"/>
  <c r="FR7" i="16"/>
  <c r="FP7" i="16"/>
  <c r="FI7" i="16"/>
  <c r="FB7" i="16"/>
  <c r="ET7" i="16" s="1"/>
  <c r="EO7" i="16"/>
  <c r="EJ7" i="16"/>
  <c r="ED7" i="16"/>
  <c r="EA7" i="16"/>
  <c r="DV7" i="16"/>
  <c r="DQ7" i="16"/>
  <c r="DO7" i="16"/>
  <c r="GK6" i="16"/>
  <c r="GC6" i="16"/>
  <c r="FW6" i="16"/>
  <c r="FR6" i="16"/>
  <c r="FP6" i="16"/>
  <c r="FB6" i="16"/>
  <c r="FC6" i="16" s="1"/>
  <c r="EO6" i="16"/>
  <c r="EJ6" i="16"/>
  <c r="ED6" i="16"/>
  <c r="EA6" i="16"/>
  <c r="DV6" i="16"/>
  <c r="DQ6" i="16"/>
  <c r="DO6" i="16"/>
  <c r="EG6" i="16" s="1"/>
  <c r="ET6" i="16" l="1"/>
  <c r="FC10" i="16"/>
  <c r="DT10" i="16"/>
  <c r="GA7" i="16"/>
  <c r="DT6" i="16"/>
  <c r="GG6" i="16"/>
  <c r="ER9" i="16"/>
  <c r="FU9" i="16"/>
  <c r="GA8" i="16"/>
  <c r="GA10" i="16"/>
  <c r="GG7" i="16"/>
  <c r="EC10" i="16"/>
  <c r="EH10" i="16" s="1"/>
  <c r="EM8" i="16"/>
  <c r="EM7" i="16"/>
  <c r="EC7" i="16"/>
  <c r="EG8" i="16"/>
  <c r="GG9" i="16"/>
  <c r="ER10" i="16"/>
  <c r="GG10" i="16"/>
  <c r="EO11" i="16"/>
  <c r="EM10" i="16"/>
  <c r="GG8" i="16"/>
  <c r="FU6" i="16"/>
  <c r="GA9" i="16"/>
  <c r="DY10" i="16"/>
  <c r="GS10" i="16"/>
  <c r="EJ11" i="16"/>
  <c r="EM11" i="16" s="1"/>
  <c r="FB11" i="16"/>
  <c r="ET11" i="16" s="1"/>
  <c r="GA6" i="16"/>
  <c r="FU7" i="16"/>
  <c r="DT8" i="16"/>
  <c r="ER8" i="16"/>
  <c r="FC8" i="16"/>
  <c r="EC9" i="16"/>
  <c r="ER6" i="16"/>
  <c r="EM6" i="16"/>
  <c r="DY7" i="16"/>
  <c r="ER7" i="16"/>
  <c r="EC8" i="16"/>
  <c r="GS8" i="16"/>
  <c r="DY11" i="16"/>
  <c r="DT11" i="16"/>
  <c r="EG11" i="16"/>
  <c r="EC11" i="16"/>
  <c r="FC7" i="16"/>
  <c r="EC6" i="16"/>
  <c r="EH6" i="16" s="1"/>
  <c r="DT7" i="16"/>
  <c r="EG7" i="16"/>
  <c r="EH7" i="16" s="1"/>
  <c r="FU8" i="16"/>
  <c r="DT9" i="16"/>
  <c r="EG9" i="16"/>
  <c r="EM9" i="16"/>
  <c r="FU10" i="16"/>
  <c r="DY6" i="16"/>
  <c r="ET9" i="16"/>
  <c r="EA11" i="16"/>
  <c r="DY9" i="16"/>
  <c r="EH8" i="16" l="1"/>
  <c r="EH9" i="16"/>
  <c r="ER11" i="16"/>
  <c r="FC11" i="16"/>
  <c r="EH11" i="16"/>
  <c r="Q4" i="12" l="1"/>
  <c r="CN11" i="16" l="1"/>
  <c r="CM11" i="16"/>
  <c r="CM13" i="16" s="1"/>
  <c r="CL11" i="16"/>
  <c r="CL13" i="16" s="1"/>
  <c r="CJ11" i="16"/>
  <c r="CI11" i="16"/>
  <c r="CI13" i="16" s="1"/>
  <c r="CE11" i="16"/>
  <c r="CC11" i="16"/>
  <c r="CA11" i="16"/>
  <c r="BY11" i="16"/>
  <c r="BW11" i="16"/>
  <c r="BU11" i="16"/>
  <c r="Z11" i="16"/>
  <c r="AB11" i="16"/>
  <c r="V13" i="16"/>
  <c r="R11" i="16"/>
  <c r="P13" i="16"/>
  <c r="O11" i="16"/>
  <c r="O13" i="16" s="1"/>
  <c r="N11" i="16"/>
  <c r="M11" i="16"/>
  <c r="L11" i="16"/>
  <c r="K11" i="16"/>
  <c r="K13" i="16" s="1"/>
  <c r="J11" i="16"/>
  <c r="B7" i="16"/>
  <c r="E7" i="16"/>
  <c r="Q7" i="16"/>
  <c r="R7" i="16"/>
  <c r="U7" i="16"/>
  <c r="AB7" i="16"/>
  <c r="X7" i="16"/>
  <c r="Z7" i="16"/>
  <c r="AE7" i="16"/>
  <c r="AI7" i="16"/>
  <c r="AU7" i="16"/>
  <c r="AM7" i="16" s="1"/>
  <c r="AZ7" i="16"/>
  <c r="BD7" i="16"/>
  <c r="BE7" i="16"/>
  <c r="BI7" i="16"/>
  <c r="BN7" i="16"/>
  <c r="B8" i="16"/>
  <c r="E8" i="16"/>
  <c r="Q8" i="16"/>
  <c r="R8" i="16"/>
  <c r="U8" i="16"/>
  <c r="AB8" i="16"/>
  <c r="X8" i="16"/>
  <c r="Z8" i="16"/>
  <c r="AE8" i="16"/>
  <c r="AI8" i="16"/>
  <c r="AU8" i="16"/>
  <c r="AM8" i="16" s="1"/>
  <c r="BD8" i="16"/>
  <c r="FQ8" i="16" s="1"/>
  <c r="BE8" i="16"/>
  <c r="BI8" i="16"/>
  <c r="BN8" i="16"/>
  <c r="BT8" i="16"/>
  <c r="GL8" i="16" s="1"/>
  <c r="B9" i="16"/>
  <c r="E9" i="16"/>
  <c r="Q9" i="16"/>
  <c r="R9" i="16"/>
  <c r="U9" i="16"/>
  <c r="AB9" i="16"/>
  <c r="X9" i="16"/>
  <c r="Z9" i="16"/>
  <c r="AE9" i="16"/>
  <c r="AI9" i="16"/>
  <c r="AU9" i="16"/>
  <c r="BD9" i="16"/>
  <c r="FQ9" i="16" s="1"/>
  <c r="BE9" i="16"/>
  <c r="BI9" i="16"/>
  <c r="BN9" i="16"/>
  <c r="BT9" i="16"/>
  <c r="GL9" i="16" s="1"/>
  <c r="B10" i="16"/>
  <c r="E10" i="16"/>
  <c r="Q10" i="16"/>
  <c r="R10" i="16"/>
  <c r="U10" i="16"/>
  <c r="AB10" i="16"/>
  <c r="X10" i="16"/>
  <c r="Z10" i="16"/>
  <c r="AE10" i="16"/>
  <c r="AI10" i="16"/>
  <c r="AU10" i="16"/>
  <c r="AM10" i="16" s="1"/>
  <c r="AZ10" i="16"/>
  <c r="FJ10" i="16" s="1"/>
  <c r="BD10" i="16"/>
  <c r="FQ10" i="16" s="1"/>
  <c r="BE10" i="16"/>
  <c r="BI10" i="16"/>
  <c r="BN10" i="16"/>
  <c r="BT10" i="16"/>
  <c r="GL10" i="16" s="1"/>
  <c r="B11" i="16"/>
  <c r="E11" i="16"/>
  <c r="EE13" i="16"/>
  <c r="FP13" i="16"/>
  <c r="GJ13" i="16"/>
  <c r="GI13" i="16"/>
  <c r="GF13" i="16"/>
  <c r="GE13" i="16"/>
  <c r="GD13" i="16"/>
  <c r="FZ13" i="16"/>
  <c r="FY13" i="16"/>
  <c r="FX13" i="16"/>
  <c r="FT13" i="16"/>
  <c r="FS13" i="16"/>
  <c r="FO13" i="16"/>
  <c r="FN13" i="16"/>
  <c r="FM13" i="16"/>
  <c r="FL13" i="16"/>
  <c r="FK13" i="16"/>
  <c r="FH13" i="16"/>
  <c r="FG13" i="16"/>
  <c r="FF13" i="16"/>
  <c r="FE13" i="16"/>
  <c r="FA13" i="16"/>
  <c r="EZ13" i="16"/>
  <c r="EY13" i="16"/>
  <c r="EX13" i="16"/>
  <c r="EW13" i="16"/>
  <c r="EV13" i="16"/>
  <c r="EU13" i="16"/>
  <c r="EQ13" i="16"/>
  <c r="EP13" i="16"/>
  <c r="EL13" i="16"/>
  <c r="EK13" i="16"/>
  <c r="EF13" i="16"/>
  <c r="EC13" i="16"/>
  <c r="EB13" i="16"/>
  <c r="DX13" i="16"/>
  <c r="DW13" i="16"/>
  <c r="DS13" i="16"/>
  <c r="DR13" i="16"/>
  <c r="DN13" i="16"/>
  <c r="DM13" i="16"/>
  <c r="DL13" i="16"/>
  <c r="CV13" i="16"/>
  <c r="CK13" i="16"/>
  <c r="BS13" i="16"/>
  <c r="BQ13" i="16"/>
  <c r="BP13" i="16"/>
  <c r="BO13" i="16"/>
  <c r="BL13" i="16"/>
  <c r="BK13" i="16"/>
  <c r="BJ13" i="16"/>
  <c r="BG13" i="16"/>
  <c r="BF13" i="16"/>
  <c r="BC13" i="16"/>
  <c r="BB13" i="16"/>
  <c r="BA13" i="16"/>
  <c r="AY13" i="16"/>
  <c r="AW13" i="16"/>
  <c r="G13" i="16"/>
  <c r="D13" i="16"/>
  <c r="BI13" i="16"/>
  <c r="BT6" i="16"/>
  <c r="GL6" i="16" s="1"/>
  <c r="BN6" i="16"/>
  <c r="BI6" i="16"/>
  <c r="BE6" i="16"/>
  <c r="BD6" i="16"/>
  <c r="FQ6" i="16" s="1"/>
  <c r="AU6" i="16"/>
  <c r="AM6" i="16" s="1"/>
  <c r="AI6" i="16"/>
  <c r="AE6" i="16"/>
  <c r="Z6" i="16"/>
  <c r="X6" i="16"/>
  <c r="AB6" i="16"/>
  <c r="U6" i="16"/>
  <c r="R6" i="16"/>
  <c r="Q6" i="16"/>
  <c r="E6" i="16"/>
  <c r="B6" i="16"/>
  <c r="BR9" i="16" l="1"/>
  <c r="GH9" i="16" s="1"/>
  <c r="DP10" i="16"/>
  <c r="AH10" i="16"/>
  <c r="EN10" i="16" s="1"/>
  <c r="BM9" i="16"/>
  <c r="GB9" i="16" s="1"/>
  <c r="T7" i="16"/>
  <c r="DU7" i="16" s="1"/>
  <c r="DP7" i="16"/>
  <c r="AH7" i="16"/>
  <c r="EN7" i="16" s="1"/>
  <c r="DP6" i="16"/>
  <c r="AH6" i="16"/>
  <c r="EN6" i="16" s="1"/>
  <c r="BH7" i="16"/>
  <c r="FV7" i="16" s="1"/>
  <c r="FQ7" i="16"/>
  <c r="FJ7" i="16"/>
  <c r="T9" i="16"/>
  <c r="DU9" i="16" s="1"/>
  <c r="DP9" i="16"/>
  <c r="AH9" i="16"/>
  <c r="EN9" i="16" s="1"/>
  <c r="T8" i="16"/>
  <c r="DU8" i="16" s="1"/>
  <c r="DP8" i="16"/>
  <c r="AH8" i="16"/>
  <c r="EN8" i="16" s="1"/>
  <c r="X11" i="16"/>
  <c r="X13" i="16" s="1"/>
  <c r="Y13" i="16"/>
  <c r="S13" i="16"/>
  <c r="W8" i="16"/>
  <c r="DZ8" i="16" s="1"/>
  <c r="Z13" i="16"/>
  <c r="AC13" i="16"/>
  <c r="BR10" i="16"/>
  <c r="GH10" i="16" s="1"/>
  <c r="CH10" i="16"/>
  <c r="Q11" i="16"/>
  <c r="U11" i="16"/>
  <c r="U13" i="16" s="1"/>
  <c r="BM10" i="16"/>
  <c r="GB10" i="16" s="1"/>
  <c r="BH10" i="16"/>
  <c r="FV10" i="16" s="1"/>
  <c r="BR7" i="16"/>
  <c r="BH6" i="16"/>
  <c r="FV6" i="16" s="1"/>
  <c r="W9" i="16"/>
  <c r="DZ9" i="16" s="1"/>
  <c r="BM7" i="16"/>
  <c r="GB7" i="16" s="1"/>
  <c r="AD8" i="16"/>
  <c r="AA8" i="16" s="1"/>
  <c r="EI8" i="16" s="1"/>
  <c r="AV8" i="16"/>
  <c r="FD8" i="16" s="1"/>
  <c r="AL8" i="16"/>
  <c r="ES8" i="16" s="1"/>
  <c r="AV7" i="16"/>
  <c r="FD7" i="16" s="1"/>
  <c r="W7" i="16"/>
  <c r="DZ7" i="16" s="1"/>
  <c r="AD9" i="16"/>
  <c r="AA9" i="16" s="1"/>
  <c r="EI9" i="16" s="1"/>
  <c r="AV6" i="16"/>
  <c r="FD6" i="16" s="1"/>
  <c r="AV10" i="16"/>
  <c r="FD10" i="16" s="1"/>
  <c r="BH9" i="16"/>
  <c r="FV9" i="16" s="1"/>
  <c r="AL9" i="16"/>
  <c r="ES9" i="16" s="1"/>
  <c r="AL7" i="16"/>
  <c r="ES7" i="16" s="1"/>
  <c r="EJ13" i="16"/>
  <c r="BR6" i="16"/>
  <c r="GH6" i="16" s="1"/>
  <c r="DQ13" i="16"/>
  <c r="AB13" i="16"/>
  <c r="R13" i="16"/>
  <c r="AV9" i="16"/>
  <c r="FD9" i="16" s="1"/>
  <c r="AM9" i="16"/>
  <c r="BH8" i="16"/>
  <c r="FV8" i="16" s="1"/>
  <c r="BR8" i="16"/>
  <c r="GH8" i="16" s="1"/>
  <c r="AL10" i="16"/>
  <c r="ES10" i="16" s="1"/>
  <c r="T10" i="16"/>
  <c r="DU10" i="16" s="1"/>
  <c r="AD10" i="16"/>
  <c r="AA10" i="16" s="1"/>
  <c r="EI10" i="16" s="1"/>
  <c r="W10" i="16"/>
  <c r="DZ10" i="16" s="1"/>
  <c r="BM8" i="16"/>
  <c r="GB8" i="16" s="1"/>
  <c r="AD7" i="16"/>
  <c r="AA7" i="16" s="1"/>
  <c r="EI7" i="16" s="1"/>
  <c r="GC13" i="16"/>
  <c r="B13" i="16"/>
  <c r="FW13" i="16"/>
  <c r="AL6" i="16"/>
  <c r="ES6" i="16" s="1"/>
  <c r="T6" i="16"/>
  <c r="DU6" i="16" s="1"/>
  <c r="BM6" i="16"/>
  <c r="GB6" i="16" s="1"/>
  <c r="BE13" i="16"/>
  <c r="DO13" i="16"/>
  <c r="FR13" i="16"/>
  <c r="W6" i="16"/>
  <c r="DZ6" i="16" s="1"/>
  <c r="BD13" i="16"/>
  <c r="AD6" i="16"/>
  <c r="AA6" i="16" s="1"/>
  <c r="EI6" i="16" s="1"/>
  <c r="E13" i="16"/>
  <c r="BN13" i="16"/>
  <c r="EA13" i="16"/>
  <c r="DV13" i="16"/>
  <c r="EO13" i="16"/>
  <c r="FB13" i="16"/>
  <c r="B97" i="11"/>
  <c r="AB97" i="11" s="1"/>
  <c r="T11" i="16" l="1"/>
  <c r="DU11" i="16" s="1"/>
  <c r="DU13" i="16" s="1"/>
  <c r="DP11" i="16"/>
  <c r="DP13" i="16" s="1"/>
  <c r="AD11" i="16"/>
  <c r="AA11" i="16" s="1"/>
  <c r="EI11" i="16" s="1"/>
  <c r="BT7" i="16"/>
  <c r="GH7" i="16"/>
  <c r="GK7" i="16"/>
  <c r="GR7" i="16" s="1"/>
  <c r="W11" i="16"/>
  <c r="DZ11" i="16" s="1"/>
  <c r="Q13" i="16"/>
  <c r="AZ9" i="16"/>
  <c r="DT13" i="16"/>
  <c r="ET13" i="16"/>
  <c r="AZ8" i="16"/>
  <c r="FJ8" i="16" s="1"/>
  <c r="DY13" i="16"/>
  <c r="FC13" i="16"/>
  <c r="EG13" i="16"/>
  <c r="BM13" i="16"/>
  <c r="GA13" i="16"/>
  <c r="AZ6" i="16"/>
  <c r="EM13" i="16"/>
  <c r="BR13" i="16"/>
  <c r="FU13" i="16"/>
  <c r="ED13" i="16"/>
  <c r="BH13" i="16"/>
  <c r="FV13" i="16"/>
  <c r="ER13" i="16"/>
  <c r="GG13" i="16"/>
  <c r="FQ13" i="16"/>
  <c r="C63" i="11"/>
  <c r="T4" i="12"/>
  <c r="W4" i="12"/>
  <c r="AU3" i="17" l="1"/>
  <c r="AA13" i="16"/>
  <c r="T13" i="16"/>
  <c r="GQ9" i="16"/>
  <c r="GQ6" i="16"/>
  <c r="GQ7" i="16"/>
  <c r="GS7" i="16" s="1"/>
  <c r="GL7" i="16"/>
  <c r="CH7" i="16"/>
  <c r="CH9" i="16"/>
  <c r="FI9" i="16" s="1"/>
  <c r="GR9" i="16" s="1"/>
  <c r="AD13" i="16"/>
  <c r="EI13" i="16"/>
  <c r="W13" i="16"/>
  <c r="CH8" i="16"/>
  <c r="GB13" i="16"/>
  <c r="DZ13" i="16"/>
  <c r="EH13" i="16"/>
  <c r="GK13" i="16"/>
  <c r="BT13" i="16"/>
  <c r="GH13" i="16"/>
  <c r="CH6" i="16"/>
  <c r="FI6" i="16" s="1"/>
  <c r="GR6" i="16" s="1"/>
  <c r="GS9" i="16" l="1"/>
  <c r="FJ9" i="16"/>
  <c r="GS6" i="16"/>
  <c r="FJ6" i="16"/>
  <c r="GL13" i="16"/>
  <c r="AC177" i="11"/>
  <c r="F179" i="11" s="1"/>
  <c r="AN11" i="16" s="1"/>
  <c r="AN13" i="16" l="1"/>
  <c r="D88" i="11"/>
  <c r="AB48" i="11" l="1"/>
  <c r="Y77" i="11" l="1"/>
  <c r="Y102" i="11" l="1"/>
  <c r="Y107" i="11" s="1"/>
  <c r="Y103" i="11"/>
  <c r="Y104" i="11"/>
  <c r="AB265" i="11" l="1"/>
  <c r="Y127" i="11" l="1"/>
  <c r="AH11" i="16" s="1"/>
  <c r="AB37" i="11"/>
  <c r="AF11" i="16" l="1"/>
  <c r="AF13" i="16" s="1"/>
  <c r="AG11" i="16"/>
  <c r="AG13" i="16" s="1"/>
  <c r="EN11" i="16"/>
  <c r="EN13" i="16" s="1"/>
  <c r="AB195" i="11"/>
  <c r="AB192" i="11"/>
  <c r="AB194" i="11"/>
  <c r="AB193" i="11"/>
  <c r="AE11" i="16" l="1"/>
  <c r="AE13" i="16" s="1"/>
  <c r="AH13" i="16"/>
  <c r="B175" i="11"/>
  <c r="H27" i="12" l="1"/>
  <c r="C250" i="11"/>
  <c r="AB29" i="11" l="1"/>
  <c r="AB44" i="11" l="1"/>
  <c r="AB11" i="11" l="1"/>
  <c r="AB269" i="11" l="1"/>
  <c r="AB268" i="11"/>
  <c r="AB267" i="11"/>
  <c r="AB266" i="11"/>
  <c r="AC189" i="11" l="1"/>
  <c r="F191" i="11" s="1"/>
  <c r="AP11" i="16" s="1"/>
  <c r="AP13" i="16" s="1"/>
  <c r="D8" i="15" l="1"/>
  <c r="D7" i="15"/>
  <c r="O13" i="12" l="1"/>
  <c r="O10" i="12"/>
  <c r="P9" i="12"/>
  <c r="B6" i="12" l="1"/>
  <c r="B6" i="18"/>
  <c r="AB39" i="11"/>
  <c r="AB38" i="11"/>
  <c r="AB76" i="11"/>
  <c r="AB35" i="11" l="1"/>
  <c r="H28" i="12" l="1"/>
  <c r="AB228" i="11"/>
  <c r="AC222" i="11"/>
  <c r="F224" i="11" s="1"/>
  <c r="AT11" i="16" s="1"/>
  <c r="AT13" i="16" s="1"/>
  <c r="AB217" i="11"/>
  <c r="AC215" i="11"/>
  <c r="AB210" i="11"/>
  <c r="AC205" i="11"/>
  <c r="F207" i="11" s="1"/>
  <c r="AR11" i="16" s="1"/>
  <c r="AR13" i="16" s="1"/>
  <c r="AB200" i="11"/>
  <c r="AC197" i="11"/>
  <c r="F199" i="11" s="1"/>
  <c r="AQ11" i="16" s="1"/>
  <c r="AQ13" i="16" s="1"/>
  <c r="AB186" i="11"/>
  <c r="AB185" i="11"/>
  <c r="AC182" i="11"/>
  <c r="F184" i="11" s="1"/>
  <c r="AO11" i="16" s="1"/>
  <c r="U100" i="11"/>
  <c r="AB93" i="11"/>
  <c r="AB47" i="11"/>
  <c r="AB43" i="11"/>
  <c r="AB42" i="11"/>
  <c r="AB36" i="11"/>
  <c r="AB34" i="11"/>
  <c r="AB33" i="11"/>
  <c r="AB32" i="11"/>
  <c r="AB30" i="11"/>
  <c r="AB14" i="11"/>
  <c r="AB10" i="11"/>
  <c r="AB8" i="11"/>
  <c r="AO13" i="16" l="1"/>
  <c r="Y142" i="11"/>
  <c r="F217" i="11"/>
  <c r="AB107" i="11"/>
  <c r="F230" i="11" l="1"/>
  <c r="AS11" i="16"/>
  <c r="AL11" i="16"/>
  <c r="ES11" i="16" s="1"/>
  <c r="AJ11" i="16"/>
  <c r="AK11" i="16"/>
  <c r="AK13" i="16" s="1"/>
  <c r="Y170" i="11"/>
  <c r="T236" i="11" s="1"/>
  <c r="K232" i="11" s="1"/>
  <c r="AS13" i="16" l="1"/>
  <c r="AU11" i="16"/>
  <c r="AJ13" i="16"/>
  <c r="AI11" i="16"/>
  <c r="M23" i="12"/>
  <c r="AB232" i="11"/>
  <c r="M22" i="12" s="1"/>
  <c r="AB160" i="11"/>
  <c r="AB163" i="11"/>
  <c r="AB159" i="11"/>
  <c r="AB162" i="11"/>
  <c r="AB161" i="11"/>
  <c r="AV11" i="16" l="1"/>
  <c r="AM11" i="16"/>
  <c r="AM13" i="16" s="1"/>
  <c r="AU13" i="16"/>
  <c r="AI13" i="16"/>
  <c r="FD11" i="16" l="1"/>
  <c r="FD13" i="16" s="1"/>
  <c r="AZ11" i="16"/>
  <c r="GQ11" i="16" s="1"/>
  <c r="AV13" i="16"/>
  <c r="AL13" i="16"/>
  <c r="ES13" i="16"/>
  <c r="CH11" i="16" l="1"/>
  <c r="FI11" i="16" s="1"/>
  <c r="AZ13" i="16"/>
  <c r="GQ13" i="16"/>
  <c r="GR11" i="16" l="1"/>
  <c r="GS11" i="16" s="1"/>
  <c r="FJ11" i="16"/>
  <c r="CH13" i="16"/>
  <c r="FI13" i="16" l="1"/>
  <c r="FJ13" i="16"/>
  <c r="GS13" i="16" l="1"/>
  <c r="GR13" i="16"/>
</calcChain>
</file>

<file path=xl/comments1.xml><?xml version="1.0" encoding="utf-8"?>
<comments xmlns="http://schemas.openxmlformats.org/spreadsheetml/2006/main">
  <authors>
    <author>鳥取県庁</author>
  </authors>
  <commentList>
    <comment ref="U100" authorId="0" shapeId="0">
      <text>
        <r>
          <rPr>
            <b/>
            <sz val="9"/>
            <color indexed="81"/>
            <rFont val="ＭＳ Ｐゴシック"/>
            <family val="3"/>
            <charset val="128"/>
          </rPr>
          <t>併用住宅を選択すると、ここに入力欄が表示されます。</t>
        </r>
      </text>
    </comment>
    <comment ref="J265" authorId="0" shapeId="0">
      <text>
        <r>
          <rPr>
            <b/>
            <sz val="9"/>
            <color indexed="81"/>
            <rFont val="ＭＳ Ｐゴシック"/>
            <family val="3"/>
            <charset val="128"/>
          </rPr>
          <t>工事監理者が不要な場合は、工事施工者氏名を選択してください。</t>
        </r>
      </text>
    </comment>
  </commentList>
</comments>
</file>

<file path=xl/sharedStrings.xml><?xml version="1.0" encoding="utf-8"?>
<sst xmlns="http://schemas.openxmlformats.org/spreadsheetml/2006/main" count="888" uniqueCount="592">
  <si>
    <t>万円</t>
    <rPh sb="0" eb="2">
      <t>マンエン</t>
    </rPh>
    <phoneticPr fontId="1"/>
  </si>
  <si>
    <t>建設地</t>
    <rPh sb="0" eb="3">
      <t>ケンセツチ</t>
    </rPh>
    <phoneticPr fontId="1"/>
  </si>
  <si>
    <t>工期</t>
    <rPh sb="0" eb="2">
      <t>コウキ</t>
    </rPh>
    <phoneticPr fontId="1"/>
  </si>
  <si>
    <t>事業者名</t>
    <rPh sb="0" eb="3">
      <t>ジギョウシャ</t>
    </rPh>
    <rPh sb="3" eb="4">
      <t>メイ</t>
    </rPh>
    <phoneticPr fontId="1"/>
  </si>
  <si>
    <t>所在地</t>
    <rPh sb="0" eb="3">
      <t>ショザイチ</t>
    </rPh>
    <phoneticPr fontId="1"/>
  </si>
  <si>
    <t>所管団体</t>
    <rPh sb="0" eb="2">
      <t>ショカン</t>
    </rPh>
    <rPh sb="2" eb="4">
      <t>ダンタイ</t>
    </rPh>
    <phoneticPr fontId="1"/>
  </si>
  <si>
    <t>日</t>
    <rPh sb="0" eb="1">
      <t>ニチ</t>
    </rPh>
    <phoneticPr fontId="1"/>
  </si>
  <si>
    <t>年</t>
    <rPh sb="0" eb="1">
      <t>ネン</t>
    </rPh>
    <phoneticPr fontId="1"/>
  </si>
  <si>
    <t>電話</t>
    <rPh sb="0" eb="2">
      <t>デンワ</t>
    </rPh>
    <phoneticPr fontId="1"/>
  </si>
  <si>
    <t>〒</t>
    <phoneticPr fontId="1"/>
  </si>
  <si>
    <t>　－　　　－　</t>
    <phoneticPr fontId="1"/>
  </si>
  <si>
    <t>　県が交付する文書は、下記に送付してください。</t>
    <rPh sb="1" eb="2">
      <t>ケン</t>
    </rPh>
    <rPh sb="3" eb="5">
      <t>コウフ</t>
    </rPh>
    <rPh sb="7" eb="9">
      <t>ブンショ</t>
    </rPh>
    <rPh sb="11" eb="13">
      <t>カキ</t>
    </rPh>
    <rPh sb="14" eb="16">
      <t>ソウフ</t>
    </rPh>
    <phoneticPr fontId="1"/>
  </si>
  <si>
    <t>住所</t>
    <rPh sb="0" eb="2">
      <t>ジュウショ</t>
    </rPh>
    <phoneticPr fontId="1"/>
  </si>
  <si>
    <t>申請者</t>
    <rPh sb="0" eb="3">
      <t>シンセイシャ</t>
    </rPh>
    <phoneticPr fontId="1"/>
  </si>
  <si>
    <t>記</t>
    <rPh sb="0" eb="1">
      <t>キ</t>
    </rPh>
    <phoneticPr fontId="1"/>
  </si>
  <si>
    <t>補助事業等の名称</t>
    <rPh sb="0" eb="2">
      <t>ホジョ</t>
    </rPh>
    <rPh sb="2" eb="4">
      <t>ジギョウ</t>
    </rPh>
    <rPh sb="4" eb="5">
      <t>トウ</t>
    </rPh>
    <rPh sb="6" eb="8">
      <t>メイショウ</t>
    </rPh>
    <phoneticPr fontId="1"/>
  </si>
  <si>
    <t>とっとり住まいる支援事業補助金</t>
    <rPh sb="4" eb="5">
      <t>ス</t>
    </rPh>
    <rPh sb="12" eb="15">
      <t>ホジョキン</t>
    </rPh>
    <phoneticPr fontId="1"/>
  </si>
  <si>
    <t>算定基準額</t>
    <rPh sb="0" eb="2">
      <t>サンテイ</t>
    </rPh>
    <rPh sb="2" eb="4">
      <t>キジュン</t>
    </rPh>
    <rPh sb="4" eb="5">
      <t>ガク</t>
    </rPh>
    <phoneticPr fontId="1"/>
  </si>
  <si>
    <t>円</t>
    <rPh sb="0" eb="1">
      <t>エン</t>
    </rPh>
    <phoneticPr fontId="1"/>
  </si>
  <si>
    <t>交付申請額</t>
    <rPh sb="0" eb="2">
      <t>コウフ</t>
    </rPh>
    <rPh sb="2" eb="4">
      <t>シンセイ</t>
    </rPh>
    <rPh sb="4" eb="5">
      <t>ガク</t>
    </rPh>
    <phoneticPr fontId="1"/>
  </si>
  <si>
    <t>添付書類</t>
    <rPh sb="0" eb="2">
      <t>テンプ</t>
    </rPh>
    <rPh sb="2" eb="4">
      <t>ショルイ</t>
    </rPh>
    <phoneticPr fontId="1"/>
  </si>
  <si>
    <t>担当者</t>
    <rPh sb="0" eb="3">
      <t>タントウシャ</t>
    </rPh>
    <phoneticPr fontId="1"/>
  </si>
  <si>
    <t>連絡先電話</t>
    <rPh sb="0" eb="3">
      <t>レンラクサキ</t>
    </rPh>
    <rPh sb="3" eb="5">
      <t>デンワ</t>
    </rPh>
    <phoneticPr fontId="1"/>
  </si>
  <si>
    <t>金</t>
    <rPh sb="0" eb="1">
      <t>キン</t>
    </rPh>
    <phoneticPr fontId="1"/>
  </si>
  <si>
    <t>共通事項</t>
    <rPh sb="0" eb="2">
      <t>キョウツウ</t>
    </rPh>
    <rPh sb="2" eb="4">
      <t>ジコウ</t>
    </rPh>
    <phoneticPr fontId="1"/>
  </si>
  <si>
    <t>申請者　</t>
    <rPh sb="0" eb="3">
      <t>シンセイシャ</t>
    </rPh>
    <phoneticPr fontId="1"/>
  </si>
  <si>
    <t>月</t>
    <rPh sb="0" eb="1">
      <t>ツキ</t>
    </rPh>
    <phoneticPr fontId="1"/>
  </si>
  <si>
    <t>連絡先</t>
  </si>
  <si>
    <t>種別</t>
    <rPh sb="0" eb="2">
      <t>シュベツ</t>
    </rPh>
    <phoneticPr fontId="1"/>
  </si>
  <si>
    <t>箇所</t>
    <rPh sb="0" eb="2">
      <t>カショ</t>
    </rPh>
    <phoneticPr fontId="1"/>
  </si>
  <si>
    <t>工法</t>
    <rPh sb="0" eb="2">
      <t>コウホウ</t>
    </rPh>
    <phoneticPr fontId="1"/>
  </si>
  <si>
    <t>浴室：</t>
    <rPh sb="0" eb="2">
      <t>ヨクシツ</t>
    </rPh>
    <phoneticPr fontId="1"/>
  </si>
  <si>
    <t>便所：</t>
    <rPh sb="0" eb="2">
      <t>ベンジョ</t>
    </rPh>
    <phoneticPr fontId="1"/>
  </si>
  <si>
    <t>（例：３ＬＤＫ）</t>
    <rPh sb="1" eb="2">
      <t>レイ</t>
    </rPh>
    <phoneticPr fontId="1"/>
  </si>
  <si>
    <t>間取り等</t>
    <rPh sb="0" eb="2">
      <t>マド</t>
    </rPh>
    <rPh sb="3" eb="4">
      <t>ナド</t>
    </rPh>
    <phoneticPr fontId="1"/>
  </si>
  <si>
    <t>建築確認の要否</t>
    <rPh sb="0" eb="2">
      <t>ケンチク</t>
    </rPh>
    <rPh sb="2" eb="4">
      <t>カクニン</t>
    </rPh>
    <rPh sb="5" eb="7">
      <t>ヨウヒ</t>
    </rPh>
    <phoneticPr fontId="1"/>
  </si>
  <si>
    <t>１　共通事項</t>
    <rPh sb="2" eb="4">
      <t>キョウツウ</t>
    </rPh>
    <rPh sb="4" eb="6">
      <t>ジコウ</t>
    </rPh>
    <phoneticPr fontId="1"/>
  </si>
  <si>
    <t>補助金名</t>
    <rPh sb="0" eb="3">
      <t>ホジョキン</t>
    </rPh>
    <rPh sb="3" eb="4">
      <t>メイ</t>
    </rPh>
    <phoneticPr fontId="1"/>
  </si>
  <si>
    <t>※他の補助金を利用する場合に、記入してください。</t>
    <rPh sb="1" eb="2">
      <t>ホカ</t>
    </rPh>
    <rPh sb="3" eb="6">
      <t>ホジョキン</t>
    </rPh>
    <rPh sb="7" eb="9">
      <t>リヨウ</t>
    </rPh>
    <rPh sb="11" eb="13">
      <t>バアイ</t>
    </rPh>
    <rPh sb="15" eb="17">
      <t>キニュウ</t>
    </rPh>
    <phoneticPr fontId="1"/>
  </si>
  <si>
    <t>※複数ある場合は、すべて記入してください</t>
    <rPh sb="1" eb="3">
      <t>フクスウ</t>
    </rPh>
    <rPh sb="5" eb="7">
      <t>バアイ</t>
    </rPh>
    <rPh sb="12" eb="14">
      <t>キニュウ</t>
    </rPh>
    <phoneticPr fontId="1"/>
  </si>
  <si>
    <t>２　県産材の使用</t>
    <rPh sb="2" eb="4">
      <t>ケンサン</t>
    </rPh>
    <rPh sb="4" eb="5">
      <t>ザイ</t>
    </rPh>
    <rPh sb="6" eb="8">
      <t>シヨウ</t>
    </rPh>
    <phoneticPr fontId="1"/>
  </si>
  <si>
    <t>例</t>
    <rPh sb="0" eb="1">
      <t>レイ</t>
    </rPh>
    <phoneticPr fontId="1"/>
  </si>
  <si>
    <t>連絡先</t>
    <rPh sb="0" eb="3">
      <t>レンラクサキ</t>
    </rPh>
    <phoneticPr fontId="1"/>
  </si>
  <si>
    <t>申請者　住所：</t>
    <rPh sb="0" eb="3">
      <t>シンセイシャ</t>
    </rPh>
    <rPh sb="4" eb="6">
      <t>ジュウショ</t>
    </rPh>
    <phoneticPr fontId="1"/>
  </si>
  <si>
    <t>氏名：</t>
    <rPh sb="0" eb="2">
      <t>シメイ</t>
    </rPh>
    <phoneticPr fontId="1"/>
  </si>
  <si>
    <t>〒</t>
    <phoneticPr fontId="1"/>
  </si>
  <si>
    <t>各項目をよくお読みいただき、該当する項目の□に✔を記入してください。</t>
    <rPh sb="0" eb="3">
      <t>カクコウモク</t>
    </rPh>
    <rPh sb="7" eb="8">
      <t>ヨ</t>
    </rPh>
    <rPh sb="14" eb="16">
      <t>ガイトウ</t>
    </rPh>
    <rPh sb="18" eb="20">
      <t>コウモク</t>
    </rPh>
    <rPh sb="25" eb="27">
      <t>キニュウ</t>
    </rPh>
    <phoneticPr fontId="1"/>
  </si>
  <si>
    <t>＜記入方法＞</t>
    <rPh sb="1" eb="3">
      <t>キニュウ</t>
    </rPh>
    <rPh sb="3" eb="5">
      <t>ホウホウ</t>
    </rPh>
    <phoneticPr fontId="1"/>
  </si>
  <si>
    <t>他の補助金の利用有無</t>
    <rPh sb="0" eb="1">
      <t>ホカ</t>
    </rPh>
    <rPh sb="2" eb="5">
      <t>ホジョキン</t>
    </rPh>
    <rPh sb="6" eb="8">
      <t>リヨウ</t>
    </rPh>
    <rPh sb="8" eb="10">
      <t>ウム</t>
    </rPh>
    <phoneticPr fontId="1"/>
  </si>
  <si>
    <t>併用する補助金の内容によっては、とっとり住まいる支援事業補助金の全部または一部が受けられないことがあります。</t>
    <rPh sb="0" eb="2">
      <t>ヘイヨウ</t>
    </rPh>
    <rPh sb="4" eb="7">
      <t>ホジョキン</t>
    </rPh>
    <rPh sb="8" eb="10">
      <t>ナイヨウ</t>
    </rPh>
    <rPh sb="20" eb="21">
      <t>ス</t>
    </rPh>
    <rPh sb="24" eb="28">
      <t>シエンジギョウ</t>
    </rPh>
    <rPh sb="28" eb="31">
      <t>ホジョキン</t>
    </rPh>
    <rPh sb="32" eb="34">
      <t>ゼンブ</t>
    </rPh>
    <rPh sb="37" eb="39">
      <t>イチブ</t>
    </rPh>
    <rPh sb="40" eb="41">
      <t>ウ</t>
    </rPh>
    <phoneticPr fontId="1"/>
  </si>
  <si>
    <t>・</t>
    <phoneticPr fontId="1"/>
  </si>
  <si>
    <t>＜注意事項＞</t>
    <rPh sb="1" eb="3">
      <t>チュウイ</t>
    </rPh>
    <rPh sb="3" eb="5">
      <t>ジコウ</t>
    </rPh>
    <phoneticPr fontId="1"/>
  </si>
  <si>
    <t>・</t>
    <phoneticPr fontId="1"/>
  </si>
  <si>
    <t>併用できない補助金を利用していることが判明した場合、とっとり住まいる支援事業補助金の交付決定をを取り消すことがあります。既にとっとり住まいる支援事業補助金を支給済みの場合は、補助金の全部または一部の返還を求めることがあります。</t>
    <rPh sb="0" eb="2">
      <t>ヘイヨウ</t>
    </rPh>
    <rPh sb="6" eb="9">
      <t>ホジョキン</t>
    </rPh>
    <rPh sb="10" eb="12">
      <t>リヨウ</t>
    </rPh>
    <rPh sb="19" eb="21">
      <t>ハンメイ</t>
    </rPh>
    <rPh sb="23" eb="25">
      <t>バアイ</t>
    </rPh>
    <rPh sb="30" eb="31">
      <t>ス</t>
    </rPh>
    <rPh sb="34" eb="41">
      <t>シエンジギョウホジョキン</t>
    </rPh>
    <rPh sb="42" eb="44">
      <t>コウフ</t>
    </rPh>
    <rPh sb="44" eb="46">
      <t>ケッテイ</t>
    </rPh>
    <rPh sb="48" eb="49">
      <t>ト</t>
    </rPh>
    <rPh sb="50" eb="51">
      <t>ケ</t>
    </rPh>
    <rPh sb="60" eb="61">
      <t>スデ</t>
    </rPh>
    <rPh sb="66" eb="67">
      <t>ス</t>
    </rPh>
    <rPh sb="70" eb="77">
      <t>シエンジギョウホジョキン</t>
    </rPh>
    <rPh sb="78" eb="80">
      <t>シキュウ</t>
    </rPh>
    <rPh sb="80" eb="81">
      <t>ズ</t>
    </rPh>
    <rPh sb="83" eb="85">
      <t>バアイ</t>
    </rPh>
    <rPh sb="87" eb="90">
      <t>ホジョキン</t>
    </rPh>
    <rPh sb="91" eb="93">
      <t>ゼンブ</t>
    </rPh>
    <rPh sb="96" eb="98">
      <t>イチブ</t>
    </rPh>
    <rPh sb="99" eb="101">
      <t>ヘンカン</t>
    </rPh>
    <rPh sb="102" eb="103">
      <t>モト</t>
    </rPh>
    <phoneticPr fontId="1"/>
  </si>
  <si>
    <t>＜留意点＞</t>
    <rPh sb="1" eb="4">
      <t>リュウイテン</t>
    </rPh>
    <phoneticPr fontId="1"/>
  </si>
  <si>
    <t>交付申請の時点で婚姻していない場合は対象外です。</t>
    <rPh sb="0" eb="2">
      <t>コウフ</t>
    </rPh>
    <rPh sb="2" eb="4">
      <t>シンセイ</t>
    </rPh>
    <rPh sb="5" eb="7">
      <t>ジテン</t>
    </rPh>
    <rPh sb="8" eb="10">
      <t>コンイン</t>
    </rPh>
    <rPh sb="15" eb="17">
      <t>バアイ</t>
    </rPh>
    <rPh sb="18" eb="21">
      <t>タイショウガイ</t>
    </rPh>
    <phoneticPr fontId="1"/>
  </si>
  <si>
    <t>使用量</t>
    <rPh sb="0" eb="2">
      <t>シヨウ</t>
    </rPh>
    <rPh sb="2" eb="3">
      <t>リョウ</t>
    </rPh>
    <phoneticPr fontId="1"/>
  </si>
  <si>
    <t>区分</t>
    <rPh sb="0" eb="2">
      <t>クブン</t>
    </rPh>
    <phoneticPr fontId="1"/>
  </si>
  <si>
    <t>交付申請の時点で子が生まれていない場合は対象外です。</t>
    <rPh sb="0" eb="4">
      <t>コウフシンセイ</t>
    </rPh>
    <rPh sb="5" eb="7">
      <t>ジテン</t>
    </rPh>
    <rPh sb="8" eb="9">
      <t>コ</t>
    </rPh>
    <rPh sb="10" eb="11">
      <t>ウ</t>
    </rPh>
    <rPh sb="17" eb="19">
      <t>バアイ</t>
    </rPh>
    <rPh sb="20" eb="23">
      <t>タイショウガイ</t>
    </rPh>
    <phoneticPr fontId="1"/>
  </si>
  <si>
    <t>① 18歳に達して以後の最初の3月31日まで</t>
    <rPh sb="4" eb="5">
      <t>サイ</t>
    </rPh>
    <rPh sb="6" eb="7">
      <t>タッ</t>
    </rPh>
    <rPh sb="9" eb="11">
      <t>イゴ</t>
    </rPh>
    <rPh sb="12" eb="14">
      <t>サイショ</t>
    </rPh>
    <rPh sb="16" eb="17">
      <t>ガツ</t>
    </rPh>
    <rPh sb="19" eb="20">
      <t>ニチ</t>
    </rPh>
    <phoneticPr fontId="1"/>
  </si>
  <si>
    <t>　にある子を養育している世帯</t>
    <rPh sb="4" eb="5">
      <t>コ</t>
    </rPh>
    <rPh sb="6" eb="8">
      <t>ヨウイク</t>
    </rPh>
    <rPh sb="12" eb="14">
      <t>セタイ</t>
    </rPh>
    <phoneticPr fontId="1"/>
  </si>
  <si>
    <t>次の①②のどちらかに該当すること。</t>
    <phoneticPr fontId="1"/>
  </si>
  <si>
    <t>補助額</t>
    <rPh sb="0" eb="2">
      <t>ホジョ</t>
    </rPh>
    <rPh sb="2" eb="3">
      <t>ガク</t>
    </rPh>
    <phoneticPr fontId="1"/>
  </si>
  <si>
    <t>県産材</t>
    <rPh sb="0" eb="2">
      <t>ケンサン</t>
    </rPh>
    <rPh sb="2" eb="3">
      <t>ザイ</t>
    </rPh>
    <phoneticPr fontId="1"/>
  </si>
  <si>
    <t>規格材上限額</t>
    <rPh sb="0" eb="2">
      <t>キカク</t>
    </rPh>
    <rPh sb="2" eb="3">
      <t>ザイ</t>
    </rPh>
    <rPh sb="3" eb="5">
      <t>ジョウゲン</t>
    </rPh>
    <rPh sb="5" eb="6">
      <t>ガク</t>
    </rPh>
    <phoneticPr fontId="1"/>
  </si>
  <si>
    <t>万円</t>
    <rPh sb="0" eb="2">
      <t>マンエン</t>
    </rPh>
    <phoneticPr fontId="1"/>
  </si>
  <si>
    <t>箇所</t>
    <rPh sb="0" eb="2">
      <t>カショ</t>
    </rPh>
    <phoneticPr fontId="1"/>
  </si>
  <si>
    <t>ささら子下見板、押縁下見板、南京下見板</t>
    <rPh sb="3" eb="4">
      <t>コ</t>
    </rPh>
    <rPh sb="4" eb="7">
      <t>シタミイタ</t>
    </rPh>
    <rPh sb="8" eb="10">
      <t>オシブチ</t>
    </rPh>
    <rPh sb="10" eb="13">
      <t>シタミイタ</t>
    </rPh>
    <rPh sb="14" eb="16">
      <t>ナンキン</t>
    </rPh>
    <rPh sb="16" eb="18">
      <t>シタミ</t>
    </rPh>
    <rPh sb="18" eb="19">
      <t>イタ</t>
    </rPh>
    <phoneticPr fontId="1"/>
  </si>
  <si>
    <t>羽目板張り、ドイツ下見板、縦板張り</t>
    <rPh sb="0" eb="3">
      <t>ハメイタ</t>
    </rPh>
    <rPh sb="3" eb="4">
      <t>バ</t>
    </rPh>
    <rPh sb="9" eb="11">
      <t>シタミ</t>
    </rPh>
    <rPh sb="11" eb="12">
      <t>イタ</t>
    </rPh>
    <rPh sb="13" eb="14">
      <t>タテ</t>
    </rPh>
    <rPh sb="14" eb="15">
      <t>イタ</t>
    </rPh>
    <rPh sb="15" eb="16">
      <t>バ</t>
    </rPh>
    <phoneticPr fontId="1"/>
  </si>
  <si>
    <t>①手刻み加工</t>
    <rPh sb="1" eb="2">
      <t>テ</t>
    </rPh>
    <rPh sb="2" eb="3">
      <t>キザ</t>
    </rPh>
    <rPh sb="4" eb="6">
      <t>カコウ</t>
    </rPh>
    <phoneticPr fontId="1"/>
  </si>
  <si>
    <t>②下見板張り</t>
    <rPh sb="1" eb="3">
      <t>シタミ</t>
    </rPh>
    <rPh sb="3" eb="4">
      <t>イタ</t>
    </rPh>
    <rPh sb="4" eb="5">
      <t>バ</t>
    </rPh>
    <phoneticPr fontId="1"/>
  </si>
  <si>
    <t>③左官仕上げ</t>
    <rPh sb="1" eb="3">
      <t>サカン</t>
    </rPh>
    <rPh sb="3" eb="5">
      <t>シア</t>
    </rPh>
    <phoneticPr fontId="1"/>
  </si>
  <si>
    <t>⑤木製建具</t>
    <rPh sb="1" eb="3">
      <t>モクセイ</t>
    </rPh>
    <rPh sb="3" eb="5">
      <t>タテグ</t>
    </rPh>
    <phoneticPr fontId="1"/>
  </si>
  <si>
    <t>　　補助対象となる工法・・・・・・・・・</t>
    <rPh sb="2" eb="4">
      <t>ホジョ</t>
    </rPh>
    <rPh sb="4" eb="6">
      <t>タイショウ</t>
    </rPh>
    <rPh sb="9" eb="11">
      <t>コウホウ</t>
    </rPh>
    <phoneticPr fontId="1"/>
  </si>
  <si>
    <t>　　補助対象とならない工法・・・・・・</t>
    <rPh sb="2" eb="4">
      <t>ホジョ</t>
    </rPh>
    <rPh sb="4" eb="6">
      <t>タイショウ</t>
    </rPh>
    <rPh sb="11" eb="13">
      <t>コウホウ</t>
    </rPh>
    <phoneticPr fontId="1"/>
  </si>
  <si>
    <t>　　補助対象となる建具・・・・・・・・・</t>
    <rPh sb="2" eb="4">
      <t>ホジョ</t>
    </rPh>
    <rPh sb="4" eb="6">
      <t>タイショウ</t>
    </rPh>
    <rPh sb="9" eb="11">
      <t>タテグ</t>
    </rPh>
    <phoneticPr fontId="1"/>
  </si>
  <si>
    <t>　　補助対象とならない建具・・・・・・</t>
    <rPh sb="2" eb="4">
      <t>ホジョ</t>
    </rPh>
    <rPh sb="4" eb="6">
      <t>タイショウ</t>
    </rPh>
    <rPh sb="11" eb="13">
      <t>タテグ</t>
    </rPh>
    <phoneticPr fontId="1"/>
  </si>
  <si>
    <t>框戸、格子戸、障子、襖、欄間　　等</t>
    <rPh sb="0" eb="2">
      <t>カマチド</t>
    </rPh>
    <rPh sb="3" eb="6">
      <t>コウシド</t>
    </rPh>
    <rPh sb="7" eb="9">
      <t>ショウジ</t>
    </rPh>
    <rPh sb="10" eb="11">
      <t>フスマ</t>
    </rPh>
    <rPh sb="12" eb="14">
      <t>ランマ</t>
    </rPh>
    <rPh sb="16" eb="17">
      <t>トウ</t>
    </rPh>
    <phoneticPr fontId="1"/>
  </si>
  <si>
    <t>戸襖、フラッシュ戸　等</t>
    <rPh sb="0" eb="1">
      <t>ト</t>
    </rPh>
    <rPh sb="1" eb="2">
      <t>フスマ</t>
    </rPh>
    <rPh sb="8" eb="9">
      <t>ト</t>
    </rPh>
    <rPh sb="10" eb="11">
      <t>トウ</t>
    </rPh>
    <phoneticPr fontId="1"/>
  </si>
  <si>
    <t>万円です。</t>
    <rPh sb="0" eb="2">
      <t>マンエン</t>
    </rPh>
    <phoneticPr fontId="1"/>
  </si>
  <si>
    <t>←住所・氏名・電話はチェックシートから引用します</t>
    <rPh sb="1" eb="3">
      <t>ジュウショ</t>
    </rPh>
    <rPh sb="4" eb="6">
      <t>シメイ</t>
    </rPh>
    <rPh sb="7" eb="9">
      <t>デンワ</t>
    </rPh>
    <rPh sb="19" eb="21">
      <t>インヨウ</t>
    </rPh>
    <phoneticPr fontId="1"/>
  </si>
  <si>
    <t>←金額はチェックシートに連動して表示します。</t>
    <rPh sb="1" eb="3">
      <t>キンガク</t>
    </rPh>
    <rPh sb="12" eb="14">
      <t>レンドウ</t>
    </rPh>
    <rPh sb="16" eb="18">
      <t>ヒョウジ</t>
    </rPh>
    <phoneticPr fontId="1"/>
  </si>
  <si>
    <t>←添付書類はチェックシートに連動して表示します。</t>
    <rPh sb="1" eb="3">
      <t>テンプ</t>
    </rPh>
    <rPh sb="3" eb="5">
      <t>ショルイ</t>
    </rPh>
    <rPh sb="14" eb="16">
      <t>レンドウ</t>
    </rPh>
    <rPh sb="18" eb="20">
      <t>ヒョウジ</t>
    </rPh>
    <phoneticPr fontId="1"/>
  </si>
  <si>
    <t>あなたが補助金交付申請で提出する書類は次のとおりです。</t>
    <rPh sb="4" eb="7">
      <t>ホジョキン</t>
    </rPh>
    <rPh sb="7" eb="9">
      <t>コウフ</t>
    </rPh>
    <rPh sb="9" eb="11">
      <t>シンセイ</t>
    </rPh>
    <rPh sb="12" eb="14">
      <t>テイシュツ</t>
    </rPh>
    <rPh sb="16" eb="18">
      <t>ショルイ</t>
    </rPh>
    <rPh sb="19" eb="20">
      <t>ツギ</t>
    </rPh>
    <phoneticPr fontId="1"/>
  </si>
  <si>
    <t>入力すると色が消えます。</t>
    <rPh sb="0" eb="2">
      <t>ニュウリョク</t>
    </rPh>
    <rPh sb="5" eb="6">
      <t>イロ</t>
    </rPh>
    <rPh sb="7" eb="8">
      <t>キ</t>
    </rPh>
    <phoneticPr fontId="1"/>
  </si>
  <si>
    <t>県産材使用に関する補助金額　計：</t>
    <rPh sb="0" eb="2">
      <t>ケンサン</t>
    </rPh>
    <rPh sb="2" eb="3">
      <t>ザイ</t>
    </rPh>
    <rPh sb="3" eb="5">
      <t>シヨウ</t>
    </rPh>
    <rPh sb="6" eb="7">
      <t>カン</t>
    </rPh>
    <rPh sb="9" eb="11">
      <t>ホジョ</t>
    </rPh>
    <rPh sb="11" eb="13">
      <t>キンガク</t>
    </rPh>
    <rPh sb="14" eb="15">
      <t>ケイ</t>
    </rPh>
    <phoneticPr fontId="1"/>
  </si>
  <si>
    <t>【次ページに続く】</t>
    <rPh sb="1" eb="2">
      <t>ジ</t>
    </rPh>
    <rPh sb="6" eb="7">
      <t>ツヅ</t>
    </rPh>
    <phoneticPr fontId="1"/>
  </si>
  <si>
    <t>該当する項目の□に✔を記入してください（リストから選択）</t>
    <rPh sb="0" eb="2">
      <t>ガイトウ</t>
    </rPh>
    <rPh sb="4" eb="6">
      <t>コウモク</t>
    </rPh>
    <rPh sb="11" eb="13">
      <t>キニュウ</t>
    </rPh>
    <rPh sb="25" eb="27">
      <t>センタク</t>
    </rPh>
    <phoneticPr fontId="1"/>
  </si>
  <si>
    <t>併用住宅の場合は右も記入</t>
    <phoneticPr fontId="1"/>
  </si>
  <si>
    <t>住宅部分</t>
    <phoneticPr fontId="1"/>
  </si>
  <si>
    <t>住宅以外</t>
    <phoneticPr fontId="1"/>
  </si>
  <si>
    <t>該当する場合は、該当する項目の□に✔を記入してください（リストから選択）</t>
    <rPh sb="0" eb="2">
      <t>ガイトウ</t>
    </rPh>
    <rPh sb="4" eb="6">
      <t>バアイ</t>
    </rPh>
    <rPh sb="8" eb="10">
      <t>ガイトウ</t>
    </rPh>
    <rPh sb="12" eb="14">
      <t>コウモク</t>
    </rPh>
    <rPh sb="19" eb="21">
      <t>キニュウ</t>
    </rPh>
    <rPh sb="33" eb="35">
      <t>センタク</t>
    </rPh>
    <phoneticPr fontId="1"/>
  </si>
  <si>
    <t>※①②とも、住民票では申請者と配偶者・子との続柄がわからない場合は、戸籍謄本等の提出をお願いすることがあります。（例：申請者が単身赴任中で別居している場合　など）</t>
    <rPh sb="6" eb="9">
      <t>ジュウミンヒョウ</t>
    </rPh>
    <rPh sb="11" eb="14">
      <t>シンセイシャ</t>
    </rPh>
    <rPh sb="15" eb="18">
      <t>ハイグウシャ</t>
    </rPh>
    <rPh sb="19" eb="20">
      <t>コ</t>
    </rPh>
    <rPh sb="22" eb="24">
      <t>ツヅキガラ</t>
    </rPh>
    <rPh sb="30" eb="32">
      <t>バアイ</t>
    </rPh>
    <rPh sb="34" eb="36">
      <t>コセキ</t>
    </rPh>
    <rPh sb="36" eb="38">
      <t>トウホン</t>
    </rPh>
    <rPh sb="38" eb="39">
      <t>ナド</t>
    </rPh>
    <rPh sb="40" eb="42">
      <t>テイシュツ</t>
    </rPh>
    <rPh sb="44" eb="45">
      <t>ネガ</t>
    </rPh>
    <rPh sb="67" eb="68">
      <t>ナカ</t>
    </rPh>
    <phoneticPr fontId="1"/>
  </si>
  <si>
    <t>　　 新築の区分で補助金申請することができます。</t>
    <phoneticPr fontId="1"/>
  </si>
  <si>
    <t>　　　（浴室はシャワーのみは不可。）</t>
    <rPh sb="4" eb="6">
      <t>ヨクシツ</t>
    </rPh>
    <rPh sb="14" eb="16">
      <t>フカ</t>
    </rPh>
    <phoneticPr fontId="1"/>
  </si>
  <si>
    <t>　※「独立した生活が可能」とは、居住室、台所、浴室、便所が、各１以上あることをいいます。</t>
    <phoneticPr fontId="1"/>
  </si>
  <si>
    <t>　※建築確認上は増改築であっても、増改築部分だけで居住室・台所・浴室・便所が各１以上ある場合は、</t>
    <rPh sb="29" eb="31">
      <t>ダイドコロ</t>
    </rPh>
    <rPh sb="35" eb="37">
      <t>ベンジョ</t>
    </rPh>
    <phoneticPr fontId="1"/>
  </si>
  <si>
    <t>④県産機械等級区分構造材の使用材積</t>
    <rPh sb="1" eb="3">
      <t>ケンサン</t>
    </rPh>
    <rPh sb="3" eb="5">
      <t>キカイ</t>
    </rPh>
    <rPh sb="5" eb="7">
      <t>トウキュウ</t>
    </rPh>
    <rPh sb="7" eb="9">
      <t>クブン</t>
    </rPh>
    <rPh sb="9" eb="12">
      <t>コウゾウザイ</t>
    </rPh>
    <rPh sb="13" eb="15">
      <t>シヨウ</t>
    </rPh>
    <rPh sb="15" eb="17">
      <t>ザイセキ</t>
    </rPh>
    <phoneticPr fontId="1"/>
  </si>
  <si>
    <t>台所：</t>
    <rPh sb="0" eb="2">
      <t>ダイドコロ</t>
    </rPh>
    <phoneticPr fontId="1"/>
  </si>
  <si>
    <t>・県産CLT材、県産内外装材、県産木塀の上限額は15万円になります。</t>
    <rPh sb="1" eb="3">
      <t>ケンサン</t>
    </rPh>
    <rPh sb="6" eb="7">
      <t>ザイ</t>
    </rPh>
    <rPh sb="8" eb="10">
      <t>ケンサン</t>
    </rPh>
    <rPh sb="10" eb="11">
      <t>ナイ</t>
    </rPh>
    <rPh sb="11" eb="14">
      <t>ガイソウザイ</t>
    </rPh>
    <rPh sb="15" eb="17">
      <t>ケンサン</t>
    </rPh>
    <rPh sb="17" eb="18">
      <t>モク</t>
    </rPh>
    <rPh sb="18" eb="19">
      <t>ベイ</t>
    </rPh>
    <rPh sb="20" eb="23">
      <t>ジョウゲンガク</t>
    </rPh>
    <rPh sb="26" eb="28">
      <t>マンエン</t>
    </rPh>
    <phoneticPr fontId="1"/>
  </si>
  <si>
    <t>万円</t>
    <rPh sb="0" eb="2">
      <t>マンエン</t>
    </rPh>
    <phoneticPr fontId="1"/>
  </si>
  <si>
    <t>プレカット工場名</t>
    <rPh sb="5" eb="7">
      <t>コウジョウ</t>
    </rPh>
    <rPh sb="7" eb="8">
      <t>メイ</t>
    </rPh>
    <phoneticPr fontId="1"/>
  </si>
  <si>
    <t>・同居又は近居する直系親族世帯全員の住民票の写し　（補助対象住宅に転居後のもの）</t>
    <rPh sb="1" eb="3">
      <t>ドウキョ</t>
    </rPh>
    <rPh sb="3" eb="4">
      <t>マタ</t>
    </rPh>
    <rPh sb="5" eb="7">
      <t>キンキョ</t>
    </rPh>
    <rPh sb="9" eb="15">
      <t>チョッケイシンゾクセタイ</t>
    </rPh>
    <rPh sb="15" eb="17">
      <t>ゼンイン</t>
    </rPh>
    <rPh sb="18" eb="21">
      <t>ジュウミンヒョウ</t>
    </rPh>
    <rPh sb="22" eb="23">
      <t>ウツ</t>
    </rPh>
    <phoneticPr fontId="1"/>
  </si>
  <si>
    <t>④瓦ぶき</t>
    <rPh sb="1" eb="2">
      <t>カワラ</t>
    </rPh>
    <phoneticPr fontId="1"/>
  </si>
  <si>
    <t>主要な屋根部分を国内で生産された瓦（JIS規格品あるいはJIS同等品）を使用したもの。　（S型瓦や平板瓦を含む。）</t>
    <rPh sb="53" eb="54">
      <t>フク</t>
    </rPh>
    <phoneticPr fontId="1"/>
  </si>
  <si>
    <t>m2</t>
    <phoneticPr fontId="1"/>
  </si>
  <si>
    <t>４ポイント</t>
    <phoneticPr fontId="1"/>
  </si>
  <si>
    <t>２ポイント</t>
    <phoneticPr fontId="1"/>
  </si>
  <si>
    <t>１～２ポイント</t>
    <phoneticPr fontId="1"/>
  </si>
  <si>
    <t>瓦屋根標準設計・施工ガイドラインに基づき施工したものであること。</t>
    <rPh sb="17" eb="18">
      <t>モト</t>
    </rPh>
    <rPh sb="20" eb="22">
      <t>セコウ</t>
    </rPh>
    <phoneticPr fontId="1"/>
  </si>
  <si>
    <r>
      <t>補助金額　(</t>
    </r>
    <r>
      <rPr>
        <sz val="9"/>
        <color theme="1"/>
        <rFont val="ＭＳ Ｐ明朝"/>
        <family val="1"/>
        <charset val="128"/>
      </rPr>
      <t>自動計算)</t>
    </r>
    <rPh sb="0" eb="2">
      <t>ホジョ</t>
    </rPh>
    <rPh sb="2" eb="4">
      <t>キンガク</t>
    </rPh>
    <rPh sb="6" eb="8">
      <t>ジドウ</t>
    </rPh>
    <rPh sb="8" eb="10">
      <t>ケイサン</t>
    </rPh>
    <phoneticPr fontId="1"/>
  </si>
  <si>
    <r>
      <t>①木材使用材積合計</t>
    </r>
    <r>
      <rPr>
        <sz val="10"/>
        <color theme="1"/>
        <rFont val="ＭＳ Ｐ明朝"/>
        <family val="1"/>
        <charset val="128"/>
      </rPr>
      <t>（</t>
    </r>
    <r>
      <rPr>
        <sz val="10"/>
        <color rgb="FFFF0000"/>
        <rFont val="ＭＳ Ｐ明朝"/>
        <family val="1"/>
        <charset val="128"/>
      </rPr>
      <t>県産材以外の木材を含む</t>
    </r>
    <r>
      <rPr>
        <sz val="10"/>
        <color theme="1"/>
        <rFont val="ＭＳ Ｐ明朝"/>
        <family val="1"/>
        <charset val="128"/>
      </rPr>
      <t>材積）</t>
    </r>
    <rPh sb="1" eb="3">
      <t>モクザイ</t>
    </rPh>
    <rPh sb="3" eb="5">
      <t>シヨウ</t>
    </rPh>
    <rPh sb="5" eb="7">
      <t>ザイセキ</t>
    </rPh>
    <rPh sb="7" eb="9">
      <t>ゴウケイ</t>
    </rPh>
    <rPh sb="10" eb="12">
      <t>ケンサン</t>
    </rPh>
    <rPh sb="12" eb="13">
      <t>ザイ</t>
    </rPh>
    <rPh sb="13" eb="15">
      <t>イガイ</t>
    </rPh>
    <rPh sb="16" eb="18">
      <t>モクザイ</t>
    </rPh>
    <rPh sb="19" eb="20">
      <t>フク</t>
    </rPh>
    <rPh sb="21" eb="23">
      <t>ザイセキ</t>
    </rPh>
    <phoneticPr fontId="1"/>
  </si>
  <si>
    <r>
      <t>⑤県産ＣＬＴ材の</t>
    </r>
    <r>
      <rPr>
        <sz val="11"/>
        <rFont val="ＭＳ Ｐ明朝"/>
        <family val="1"/>
        <charset val="128"/>
      </rPr>
      <t>使用材積</t>
    </r>
    <rPh sb="1" eb="3">
      <t>ケンサン</t>
    </rPh>
    <rPh sb="6" eb="7">
      <t>ザイ</t>
    </rPh>
    <rPh sb="8" eb="10">
      <t>シヨウ</t>
    </rPh>
    <rPh sb="10" eb="12">
      <t>ザイセキ</t>
    </rPh>
    <phoneticPr fontId="1"/>
  </si>
  <si>
    <r>
      <t>⑥県産内外装材、県産木塀の</t>
    </r>
    <r>
      <rPr>
        <sz val="11"/>
        <color rgb="FFFF0000"/>
        <rFont val="ＭＳ Ｐ明朝"/>
        <family val="1"/>
        <charset val="128"/>
      </rPr>
      <t>見付面積</t>
    </r>
    <rPh sb="1" eb="3">
      <t>ケンサン</t>
    </rPh>
    <rPh sb="3" eb="4">
      <t>ナイ</t>
    </rPh>
    <rPh sb="4" eb="7">
      <t>ガイソウザイ</t>
    </rPh>
    <rPh sb="8" eb="10">
      <t>ケンサン</t>
    </rPh>
    <rPh sb="10" eb="11">
      <t>モク</t>
    </rPh>
    <rPh sb="11" eb="12">
      <t>ベイ</t>
    </rPh>
    <rPh sb="13" eb="15">
      <t>ミツケ</t>
    </rPh>
    <rPh sb="15" eb="17">
      <t>メンセキ</t>
    </rPh>
    <phoneticPr fontId="1"/>
  </si>
  <si>
    <t>瓦の種類</t>
    <rPh sb="0" eb="1">
      <t>カワラ</t>
    </rPh>
    <rPh sb="2" eb="4">
      <t>シュルイ</t>
    </rPh>
    <phoneticPr fontId="1"/>
  </si>
  <si>
    <t>木製建具の見付面積</t>
    <rPh sb="0" eb="2">
      <t>モクセイ</t>
    </rPh>
    <rPh sb="2" eb="4">
      <t>タテグ</t>
    </rPh>
    <rPh sb="5" eb="7">
      <t>ミツケ</t>
    </rPh>
    <rPh sb="7" eb="9">
      <t>メンセキ</t>
    </rPh>
    <phoneticPr fontId="1"/>
  </si>
  <si>
    <t>⑥畳</t>
    <rPh sb="1" eb="2">
      <t>タタミ</t>
    </rPh>
    <phoneticPr fontId="1"/>
  </si>
  <si>
    <t>１ポイント</t>
    <phoneticPr fontId="1"/>
  </si>
  <si>
    <t>畳の使用量</t>
    <rPh sb="0" eb="1">
      <t>タタミ</t>
    </rPh>
    <rPh sb="2" eb="4">
      <t>シヨウ</t>
    </rPh>
    <rPh sb="4" eb="5">
      <t>リョウ</t>
    </rPh>
    <phoneticPr fontId="1"/>
  </si>
  <si>
    <t>畳</t>
    <rPh sb="0" eb="1">
      <t>ジョウ</t>
    </rPh>
    <phoneticPr fontId="1"/>
  </si>
  <si>
    <t>下見板張りの種類</t>
    <rPh sb="0" eb="3">
      <t>シタミイタ</t>
    </rPh>
    <rPh sb="3" eb="4">
      <t>バ</t>
    </rPh>
    <rPh sb="6" eb="8">
      <t>シュルイ</t>
    </rPh>
    <phoneticPr fontId="1"/>
  </si>
  <si>
    <t>下見板張りの施工面積</t>
    <rPh sb="0" eb="3">
      <t>シタミイタ</t>
    </rPh>
    <rPh sb="3" eb="4">
      <t>バ</t>
    </rPh>
    <rPh sb="6" eb="8">
      <t>セコウ</t>
    </rPh>
    <rPh sb="8" eb="10">
      <t>メンセキ</t>
    </rPh>
    <phoneticPr fontId="1"/>
  </si>
  <si>
    <t>その他必要に応じて別途書類を求められる場合があります。</t>
    <rPh sb="2" eb="3">
      <t>タ</t>
    </rPh>
    <rPh sb="3" eb="5">
      <t>ヒツヨウ</t>
    </rPh>
    <rPh sb="6" eb="7">
      <t>オウ</t>
    </rPh>
    <rPh sb="9" eb="11">
      <t>ベット</t>
    </rPh>
    <rPh sb="11" eb="13">
      <t>ショルイ</t>
    </rPh>
    <rPh sb="14" eb="15">
      <t>モト</t>
    </rPh>
    <rPh sb="19" eb="21">
      <t>バアイ</t>
    </rPh>
    <phoneticPr fontId="1"/>
  </si>
  <si>
    <t>市町村名</t>
    <rPh sb="0" eb="4">
      <t>シチョウソンメイ</t>
    </rPh>
    <phoneticPr fontId="1"/>
  </si>
  <si>
    <t>プレカットを行う場合は、県内のプレカット工場で加工すること。</t>
    <rPh sb="6" eb="7">
      <t>オコナ</t>
    </rPh>
    <rPh sb="8" eb="10">
      <t>バアイ</t>
    </rPh>
    <rPh sb="12" eb="14">
      <t>ケンナイ</t>
    </rPh>
    <rPh sb="20" eb="22">
      <t>コウジョウ</t>
    </rPh>
    <rPh sb="23" eb="25">
      <t>カコウ</t>
    </rPh>
    <phoneticPr fontId="1"/>
  </si>
  <si>
    <t>プレカットを一切使用しない。</t>
    <rPh sb="6" eb="8">
      <t>イッサイ</t>
    </rPh>
    <rPh sb="8" eb="10">
      <t>シヨウ</t>
    </rPh>
    <phoneticPr fontId="1"/>
  </si>
  <si>
    <t>＜実績報告時の提出書類＞</t>
    <rPh sb="1" eb="3">
      <t>ジッセキ</t>
    </rPh>
    <rPh sb="3" eb="5">
      <t>ホウコク</t>
    </rPh>
    <rPh sb="5" eb="6">
      <t>ジ</t>
    </rPh>
    <rPh sb="7" eb="9">
      <t>テイシュツ</t>
    </rPh>
    <rPh sb="9" eb="11">
      <t>ショルイ</t>
    </rPh>
    <phoneticPr fontId="1"/>
  </si>
  <si>
    <t>工事費</t>
    <rPh sb="0" eb="3">
      <t>コウジヒ</t>
    </rPh>
    <phoneticPr fontId="1"/>
  </si>
  <si>
    <t>階数</t>
    <rPh sb="0" eb="2">
      <t>カイスウ</t>
    </rPh>
    <phoneticPr fontId="1"/>
  </si>
  <si>
    <t>階</t>
    <rPh sb="0" eb="1">
      <t>カイ</t>
    </rPh>
    <phoneticPr fontId="1"/>
  </si>
  <si>
    <t>＜実績報告時の提出書類＞県産材の産地証明書の写し</t>
    <rPh sb="1" eb="3">
      <t>ジッセキ</t>
    </rPh>
    <rPh sb="3" eb="5">
      <t>ホウコク</t>
    </rPh>
    <rPh sb="5" eb="6">
      <t>ジ</t>
    </rPh>
    <rPh sb="7" eb="9">
      <t>テイシュツ</t>
    </rPh>
    <rPh sb="9" eb="11">
      <t>ショルイ</t>
    </rPh>
    <rPh sb="12" eb="13">
      <t>ケン</t>
    </rPh>
    <rPh sb="13" eb="15">
      <t>サンザイ</t>
    </rPh>
    <rPh sb="16" eb="18">
      <t>サンチ</t>
    </rPh>
    <rPh sb="18" eb="21">
      <t>ショウメイショ</t>
    </rPh>
    <rPh sb="22" eb="23">
      <t>ウツ</t>
    </rPh>
    <phoneticPr fontId="1"/>
  </si>
  <si>
    <t>＜実績報告時の提出書類＞県産CLT材であることを証明する書類（納品書等）</t>
    <rPh sb="1" eb="3">
      <t>ジッセキ</t>
    </rPh>
    <rPh sb="3" eb="5">
      <t>ホウコク</t>
    </rPh>
    <rPh sb="5" eb="6">
      <t>ジ</t>
    </rPh>
    <rPh sb="7" eb="9">
      <t>テイシュツ</t>
    </rPh>
    <rPh sb="9" eb="11">
      <t>ショルイ</t>
    </rPh>
    <rPh sb="12" eb="14">
      <t>ケンサン</t>
    </rPh>
    <rPh sb="17" eb="18">
      <t>ザイ</t>
    </rPh>
    <rPh sb="24" eb="26">
      <t>ショウメイ</t>
    </rPh>
    <rPh sb="28" eb="30">
      <t>ショルイ</t>
    </rPh>
    <rPh sb="31" eb="34">
      <t>ノウヒンショ</t>
    </rPh>
    <rPh sb="34" eb="35">
      <t>ナド</t>
    </rPh>
    <phoneticPr fontId="1"/>
  </si>
  <si>
    <t>＜実績報告時の提出書類＞日本農林規格県産材（ＪＡＳ格付及び含水率20%以下）であることを証明する書類等</t>
    <rPh sb="1" eb="3">
      <t>ジッセキ</t>
    </rPh>
    <rPh sb="3" eb="5">
      <t>ホウコク</t>
    </rPh>
    <rPh sb="5" eb="6">
      <t>ジ</t>
    </rPh>
    <rPh sb="7" eb="9">
      <t>テイシュツ</t>
    </rPh>
    <rPh sb="9" eb="11">
      <t>ショルイ</t>
    </rPh>
    <rPh sb="12" eb="14">
      <t>ニホン</t>
    </rPh>
    <rPh sb="14" eb="16">
      <t>ノウリン</t>
    </rPh>
    <rPh sb="16" eb="18">
      <t>キカク</t>
    </rPh>
    <rPh sb="18" eb="19">
      <t>ケン</t>
    </rPh>
    <rPh sb="19" eb="21">
      <t>サンザイ</t>
    </rPh>
    <rPh sb="25" eb="27">
      <t>カクヅケ</t>
    </rPh>
    <rPh sb="27" eb="28">
      <t>オヨ</t>
    </rPh>
    <rPh sb="29" eb="32">
      <t>ガンスイリツ</t>
    </rPh>
    <rPh sb="35" eb="37">
      <t>イカ</t>
    </rPh>
    <rPh sb="44" eb="46">
      <t>ショウメイ</t>
    </rPh>
    <rPh sb="48" eb="50">
      <t>ショルイ</t>
    </rPh>
    <rPh sb="50" eb="51">
      <t>ナド</t>
    </rPh>
    <phoneticPr fontId="1"/>
  </si>
  <si>
    <t>鳥取市</t>
    <rPh sb="0" eb="3">
      <t>トットリシ</t>
    </rPh>
    <phoneticPr fontId="1"/>
  </si>
  <si>
    <t>米子市</t>
    <rPh sb="0" eb="3">
      <t>ヨナゴシ</t>
    </rPh>
    <phoneticPr fontId="1"/>
  </si>
  <si>
    <t>倉吉市</t>
    <rPh sb="0" eb="3">
      <t>クラヨシシ</t>
    </rPh>
    <phoneticPr fontId="1"/>
  </si>
  <si>
    <t>岩美町</t>
    <rPh sb="0" eb="3">
      <t>イワミチョウ</t>
    </rPh>
    <phoneticPr fontId="1"/>
  </si>
  <si>
    <t>若桜町</t>
    <rPh sb="0" eb="3">
      <t>ワカサチョウ</t>
    </rPh>
    <phoneticPr fontId="1"/>
  </si>
  <si>
    <t>智頭町</t>
    <rPh sb="0" eb="3">
      <t>チズチョウ</t>
    </rPh>
    <phoneticPr fontId="1"/>
  </si>
  <si>
    <t>三朝町</t>
    <rPh sb="0" eb="3">
      <t>ミササチョウ</t>
    </rPh>
    <phoneticPr fontId="1"/>
  </si>
  <si>
    <t>湯梨浜町</t>
    <rPh sb="0" eb="3">
      <t>ユリハマ</t>
    </rPh>
    <rPh sb="3" eb="4">
      <t>チョウ</t>
    </rPh>
    <phoneticPr fontId="1"/>
  </si>
  <si>
    <t>琴浦町</t>
    <rPh sb="0" eb="3">
      <t>コトウラチョウ</t>
    </rPh>
    <phoneticPr fontId="1"/>
  </si>
  <si>
    <t>北栄町</t>
    <rPh sb="0" eb="3">
      <t>ホクエイチョウ</t>
    </rPh>
    <phoneticPr fontId="1"/>
  </si>
  <si>
    <t>大山町</t>
    <rPh sb="0" eb="3">
      <t>ダイセンチョウ</t>
    </rPh>
    <phoneticPr fontId="1"/>
  </si>
  <si>
    <t>伯耆町</t>
    <rPh sb="0" eb="3">
      <t>ホウキチョウ</t>
    </rPh>
    <phoneticPr fontId="1"/>
  </si>
  <si>
    <t>南部町</t>
    <rPh sb="0" eb="3">
      <t>ナンブチョウ</t>
    </rPh>
    <phoneticPr fontId="1"/>
  </si>
  <si>
    <t>日吉津村</t>
    <rPh sb="0" eb="4">
      <t>ヒエヅソン</t>
    </rPh>
    <phoneticPr fontId="1"/>
  </si>
  <si>
    <t>江府町</t>
    <rPh sb="0" eb="3">
      <t>コウフチョウ</t>
    </rPh>
    <phoneticPr fontId="1"/>
  </si>
  <si>
    <t>日野町</t>
    <rPh sb="0" eb="3">
      <t>ヒノチョウ</t>
    </rPh>
    <phoneticPr fontId="1"/>
  </si>
  <si>
    <t>日南町</t>
    <rPh sb="0" eb="3">
      <t>ニチナンチョウ</t>
    </rPh>
    <phoneticPr fontId="1"/>
  </si>
  <si>
    <t>鳥取県東部建築住宅事務所長</t>
    <rPh sb="0" eb="3">
      <t>トットリケン</t>
    </rPh>
    <rPh sb="3" eb="5">
      <t>トウブ</t>
    </rPh>
    <rPh sb="5" eb="7">
      <t>ケンチク</t>
    </rPh>
    <rPh sb="7" eb="9">
      <t>ジュウタク</t>
    </rPh>
    <rPh sb="9" eb="12">
      <t>ジムショ</t>
    </rPh>
    <rPh sb="12" eb="13">
      <t>チョウ</t>
    </rPh>
    <phoneticPr fontId="1"/>
  </si>
  <si>
    <t>鳥取県西部総合事務所長</t>
    <rPh sb="0" eb="3">
      <t>トットリケン</t>
    </rPh>
    <rPh sb="5" eb="7">
      <t>ソウゴウ</t>
    </rPh>
    <rPh sb="7" eb="10">
      <t>ジムショ</t>
    </rPh>
    <rPh sb="10" eb="11">
      <t>チョウ</t>
    </rPh>
    <phoneticPr fontId="1"/>
  </si>
  <si>
    <t>鳥取県中部総合事務所長</t>
    <rPh sb="0" eb="3">
      <t>トットリケン</t>
    </rPh>
    <rPh sb="3" eb="5">
      <t>チュウブ</t>
    </rPh>
    <rPh sb="5" eb="7">
      <t>ソウゴウ</t>
    </rPh>
    <rPh sb="7" eb="10">
      <t>ジムショ</t>
    </rPh>
    <rPh sb="10" eb="11">
      <t>チョウ</t>
    </rPh>
    <phoneticPr fontId="1"/>
  </si>
  <si>
    <t>八頭町</t>
    <rPh sb="0" eb="3">
      <t>ヤズチョウ</t>
    </rPh>
    <phoneticPr fontId="1"/>
  </si>
  <si>
    <t>その他、この住宅の建設にあたり関連法令に適合していること。</t>
    <rPh sb="2" eb="3">
      <t>タ</t>
    </rPh>
    <rPh sb="6" eb="8">
      <t>ジュウタク</t>
    </rPh>
    <rPh sb="9" eb="11">
      <t>ケンセツ</t>
    </rPh>
    <rPh sb="15" eb="17">
      <t>カンレン</t>
    </rPh>
    <rPh sb="17" eb="19">
      <t>ホウレイ</t>
    </rPh>
    <rPh sb="20" eb="22">
      <t>テキゴウ</t>
    </rPh>
    <phoneticPr fontId="1"/>
  </si>
  <si>
    <t>建築基準法に適合していること。</t>
    <rPh sb="0" eb="2">
      <t>ケンチク</t>
    </rPh>
    <rPh sb="2" eb="5">
      <t>キジュンホウ</t>
    </rPh>
    <rPh sb="6" eb="8">
      <t>テキゴウ</t>
    </rPh>
    <phoneticPr fontId="1"/>
  </si>
  <si>
    <t>県内に本拠を置く事業者の施工であること。</t>
    <rPh sb="0" eb="2">
      <t>ケンナイ</t>
    </rPh>
    <rPh sb="3" eb="5">
      <t>ホンキョ</t>
    </rPh>
    <rPh sb="6" eb="7">
      <t>オ</t>
    </rPh>
    <rPh sb="8" eb="11">
      <t>ジギョウシャ</t>
    </rPh>
    <rPh sb="12" eb="14">
      <t>セコウ</t>
    </rPh>
    <phoneticPr fontId="1"/>
  </si>
  <si>
    <t>独立した生活が可能な木造一戸建て住宅であること。</t>
    <rPh sb="0" eb="2">
      <t>ドクリツ</t>
    </rPh>
    <rPh sb="4" eb="6">
      <t>セイカツ</t>
    </rPh>
    <rPh sb="7" eb="9">
      <t>カノウ</t>
    </rPh>
    <rPh sb="10" eb="12">
      <t>モクゾウ</t>
    </rPh>
    <rPh sb="12" eb="13">
      <t>イチ</t>
    </rPh>
    <rPh sb="13" eb="15">
      <t>コダ</t>
    </rPh>
    <rPh sb="16" eb="18">
      <t>ジュウタク</t>
    </rPh>
    <phoneticPr fontId="1"/>
  </si>
  <si>
    <t>＜実績報告時の提出書類＞見付面積の算出過程及び結果並びに使用場所がわかる立面図、展開図等の書類</t>
    <rPh sb="1" eb="3">
      <t>ジッセキ</t>
    </rPh>
    <rPh sb="3" eb="5">
      <t>ホウコク</t>
    </rPh>
    <rPh sb="5" eb="6">
      <t>ジ</t>
    </rPh>
    <rPh sb="7" eb="9">
      <t>テイシュツ</t>
    </rPh>
    <rPh sb="9" eb="11">
      <t>ショルイ</t>
    </rPh>
    <rPh sb="12" eb="14">
      <t>ミツケ</t>
    </rPh>
    <rPh sb="14" eb="16">
      <t>メンセキ</t>
    </rPh>
    <rPh sb="17" eb="19">
      <t>サンシュツ</t>
    </rPh>
    <rPh sb="19" eb="21">
      <t>カテイ</t>
    </rPh>
    <rPh sb="21" eb="22">
      <t>オヨ</t>
    </rPh>
    <rPh sb="23" eb="25">
      <t>ケッカ</t>
    </rPh>
    <rPh sb="25" eb="26">
      <t>ナラ</t>
    </rPh>
    <rPh sb="28" eb="30">
      <t>シヨウ</t>
    </rPh>
    <rPh sb="30" eb="32">
      <t>バショ</t>
    </rPh>
    <rPh sb="36" eb="39">
      <t>リツメンズ</t>
    </rPh>
    <rPh sb="40" eb="44">
      <t>テンカイズナド</t>
    </rPh>
    <rPh sb="45" eb="47">
      <t>ショルイ</t>
    </rPh>
    <phoneticPr fontId="1"/>
  </si>
  <si>
    <r>
      <t>　※近居とは</t>
    </r>
    <r>
      <rPr>
        <sz val="10"/>
        <color rgb="FFFF0000"/>
        <rFont val="ＭＳ Ｐ明朝"/>
        <family val="1"/>
        <charset val="128"/>
      </rPr>
      <t>同一小学校区内</t>
    </r>
    <r>
      <rPr>
        <sz val="10"/>
        <color theme="1"/>
        <rFont val="ＭＳ Ｐ明朝"/>
        <family val="1"/>
        <charset val="128"/>
      </rPr>
      <t>に居住することをいいます。</t>
    </r>
    <rPh sb="2" eb="4">
      <t>キンキョ</t>
    </rPh>
    <rPh sb="6" eb="8">
      <t>ドウイツ</t>
    </rPh>
    <rPh sb="8" eb="11">
      <t>ショウガッコウ</t>
    </rPh>
    <rPh sb="11" eb="12">
      <t>ク</t>
    </rPh>
    <rPh sb="12" eb="13">
      <t>ナイ</t>
    </rPh>
    <rPh sb="14" eb="16">
      <t>キョジュウ</t>
    </rPh>
    <phoneticPr fontId="1"/>
  </si>
  <si>
    <r>
      <t>③県産規格材</t>
    </r>
    <r>
      <rPr>
        <sz val="11"/>
        <color theme="1"/>
        <rFont val="ＭＳ Ｐ明朝"/>
        <family val="1"/>
        <charset val="128"/>
      </rPr>
      <t>の使用材積</t>
    </r>
    <rPh sb="1" eb="3">
      <t>ケンサン</t>
    </rPh>
    <rPh sb="3" eb="5">
      <t>キカク</t>
    </rPh>
    <rPh sb="5" eb="6">
      <t>ザイ</t>
    </rPh>
    <rPh sb="7" eb="9">
      <t>シヨウ</t>
    </rPh>
    <rPh sb="9" eb="11">
      <t>ザイセキ</t>
    </rPh>
    <phoneticPr fontId="1"/>
  </si>
  <si>
    <t>他に利用する補助金一覧表</t>
    <rPh sb="0" eb="1">
      <t>ホカ</t>
    </rPh>
    <rPh sb="2" eb="4">
      <t>リヨウ</t>
    </rPh>
    <rPh sb="6" eb="9">
      <t>ホジョキン</t>
    </rPh>
    <rPh sb="9" eb="11">
      <t>イチラン</t>
    </rPh>
    <rPh sb="11" eb="12">
      <t>ヒョウ</t>
    </rPh>
    <phoneticPr fontId="1"/>
  </si>
  <si>
    <t>②県産材の使用材積</t>
    <rPh sb="7" eb="9">
      <t>ザイセキ</t>
    </rPh>
    <phoneticPr fontId="1"/>
  </si>
  <si>
    <t>様式第１号（第５条関係）</t>
    <rPh sb="0" eb="2">
      <t>ヨウシキ</t>
    </rPh>
    <rPh sb="2" eb="3">
      <t>ダイ</t>
    </rPh>
    <rPh sb="4" eb="5">
      <t>ゴウ</t>
    </rPh>
    <rPh sb="6" eb="7">
      <t>ダイ</t>
    </rPh>
    <rPh sb="8" eb="9">
      <t>ジョウ</t>
    </rPh>
    <rPh sb="9" eb="11">
      <t>カンケイ</t>
    </rPh>
    <phoneticPr fontId="1"/>
  </si>
  <si>
    <t>延べ面積</t>
    <rPh sb="0" eb="1">
      <t>ノ</t>
    </rPh>
    <rPh sb="2" eb="4">
      <t>メンセキ</t>
    </rPh>
    <phoneticPr fontId="1"/>
  </si>
  <si>
    <t>着手（予定）年月日</t>
    <rPh sb="0" eb="2">
      <t>チャクシュ</t>
    </rPh>
    <rPh sb="3" eb="5">
      <t>ヨテイ</t>
    </rPh>
    <rPh sb="6" eb="7">
      <t>ネン</t>
    </rPh>
    <rPh sb="7" eb="8">
      <t>ツキ</t>
    </rPh>
    <rPh sb="8" eb="9">
      <t>ヒ</t>
    </rPh>
    <phoneticPr fontId="1"/>
  </si>
  <si>
    <t>完了（予定）年月日</t>
    <rPh sb="0" eb="2">
      <t>カンリョウ</t>
    </rPh>
    <rPh sb="3" eb="5">
      <t>ヨテイ</t>
    </rPh>
    <rPh sb="6" eb="7">
      <t>ネン</t>
    </rPh>
    <rPh sb="7" eb="8">
      <t>ツキ</t>
    </rPh>
    <rPh sb="8" eb="9">
      <t>ヒ</t>
    </rPh>
    <phoneticPr fontId="1"/>
  </si>
  <si>
    <t>m2</t>
  </si>
  <si>
    <t>県産材を１０m3以上使用すること。</t>
    <rPh sb="0" eb="2">
      <t>ケンサン</t>
    </rPh>
    <rPh sb="2" eb="3">
      <t>ザイ</t>
    </rPh>
    <rPh sb="8" eb="10">
      <t>イジョウ</t>
    </rPh>
    <rPh sb="10" eb="12">
      <t>シヨウ</t>
    </rPh>
    <phoneticPr fontId="1"/>
  </si>
  <si>
    <t>・県産材を10m3以上使用する場合、定額15万円が交付されます。</t>
    <rPh sb="1" eb="3">
      <t>ケンサン</t>
    </rPh>
    <rPh sb="3" eb="4">
      <t>ザイ</t>
    </rPh>
    <rPh sb="9" eb="11">
      <t>イジョウ</t>
    </rPh>
    <rPh sb="11" eb="13">
      <t>シヨウ</t>
    </rPh>
    <rPh sb="15" eb="17">
      <t>バアイ</t>
    </rPh>
    <rPh sb="18" eb="20">
      <t>テイガク</t>
    </rPh>
    <rPh sb="22" eb="24">
      <t>マンエン</t>
    </rPh>
    <rPh sb="25" eb="27">
      <t>コウフ</t>
    </rPh>
    <phoneticPr fontId="1"/>
  </si>
  <si>
    <t>　（15m3未満：上限10万円、15m3以上20m3未満：上限15万円、20m3以上25m3未満：上限20万円、25m3以上：上限25万円）</t>
    <rPh sb="9" eb="11">
      <t>ジョウゲン</t>
    </rPh>
    <rPh sb="49" eb="51">
      <t>ジョウゲン</t>
    </rPh>
    <rPh sb="63" eb="65">
      <t>ジョウゲン</t>
    </rPh>
    <phoneticPr fontId="1"/>
  </si>
  <si>
    <t>・県産機械等級区分構造材を１m3以上使用する場合、１m3につき２万円（上限20万円）が交付されます。</t>
    <rPh sb="1" eb="3">
      <t>ケンサン</t>
    </rPh>
    <rPh sb="3" eb="5">
      <t>キカイ</t>
    </rPh>
    <rPh sb="5" eb="7">
      <t>トウキュウ</t>
    </rPh>
    <rPh sb="7" eb="9">
      <t>クブン</t>
    </rPh>
    <rPh sb="9" eb="12">
      <t>コウゾウザイ</t>
    </rPh>
    <rPh sb="16" eb="18">
      <t>イジョウ</t>
    </rPh>
    <rPh sb="18" eb="20">
      <t>シヨウ</t>
    </rPh>
    <rPh sb="22" eb="24">
      <t>バアイ</t>
    </rPh>
    <rPh sb="32" eb="34">
      <t>マンエン</t>
    </rPh>
    <rPh sb="35" eb="37">
      <t>ジョウゲン</t>
    </rPh>
    <rPh sb="39" eb="41">
      <t>マンエン</t>
    </rPh>
    <rPh sb="43" eb="45">
      <t>コウフ</t>
    </rPh>
    <phoneticPr fontId="1"/>
  </si>
  <si>
    <t>・県産CLT材を1m3以上使用する場合、定額5万円の補助金が交付されます。</t>
    <rPh sb="1" eb="3">
      <t>ケンサン</t>
    </rPh>
    <rPh sb="6" eb="7">
      <t>ザイ</t>
    </rPh>
    <rPh sb="11" eb="13">
      <t>イジョウ</t>
    </rPh>
    <rPh sb="13" eb="15">
      <t>シヨウ</t>
    </rPh>
    <rPh sb="17" eb="19">
      <t>バアイ</t>
    </rPh>
    <rPh sb="20" eb="22">
      <t>テイガク</t>
    </rPh>
    <rPh sb="23" eb="25">
      <t>マンエン</t>
    </rPh>
    <rPh sb="26" eb="28">
      <t>ホジョ</t>
    </rPh>
    <rPh sb="28" eb="29">
      <t>キン</t>
    </rPh>
    <rPh sb="30" eb="32">
      <t>コウフ</t>
    </rPh>
    <phoneticPr fontId="1"/>
  </si>
  <si>
    <t>建築主（建売住宅の場合は購入者）自らの居住の本拠として鳥取県内に新たに建設する住宅であること。</t>
    <rPh sb="0" eb="2">
      <t>ケンチク</t>
    </rPh>
    <rPh sb="2" eb="3">
      <t>シュ</t>
    </rPh>
    <rPh sb="4" eb="6">
      <t>タテウリ</t>
    </rPh>
    <rPh sb="6" eb="8">
      <t>ジュウタク</t>
    </rPh>
    <rPh sb="9" eb="11">
      <t>バアイ</t>
    </rPh>
    <rPh sb="12" eb="15">
      <t>コウニュウシャ</t>
    </rPh>
    <rPh sb="16" eb="17">
      <t>ミズカ</t>
    </rPh>
    <rPh sb="19" eb="21">
      <t>キョジュウ</t>
    </rPh>
    <rPh sb="22" eb="24">
      <t>ホンキョ</t>
    </rPh>
    <rPh sb="27" eb="30">
      <t>トットリケン</t>
    </rPh>
    <rPh sb="30" eb="31">
      <t>ナイ</t>
    </rPh>
    <rPh sb="32" eb="33">
      <t>アラ</t>
    </rPh>
    <rPh sb="35" eb="37">
      <t>ケンセツ</t>
    </rPh>
    <rPh sb="39" eb="41">
      <t>ジュウタク</t>
    </rPh>
    <phoneticPr fontId="1"/>
  </si>
  <si>
    <t>様式第６号及び様式第６号の２　別紙</t>
    <rPh sb="0" eb="2">
      <t>ヨウシキ</t>
    </rPh>
    <rPh sb="2" eb="3">
      <t>ダイ</t>
    </rPh>
    <rPh sb="4" eb="5">
      <t>ゴウ</t>
    </rPh>
    <rPh sb="5" eb="6">
      <t>オヨ</t>
    </rPh>
    <rPh sb="7" eb="9">
      <t>ヨウシキ</t>
    </rPh>
    <rPh sb="9" eb="10">
      <t>ダイ</t>
    </rPh>
    <rPh sb="11" eb="12">
      <t>ゴウ</t>
    </rPh>
    <rPh sb="15" eb="17">
      <t>ベッシ</t>
    </rPh>
    <phoneticPr fontId="1"/>
  </si>
  <si>
    <t>申請者世帯</t>
    <rPh sb="0" eb="3">
      <t>シンセイシャ</t>
    </rPh>
    <rPh sb="3" eb="5">
      <t>セタイ</t>
    </rPh>
    <phoneticPr fontId="1"/>
  </si>
  <si>
    <t>建設地の小学校区</t>
    <rPh sb="0" eb="3">
      <t>ケンセツチ</t>
    </rPh>
    <rPh sb="4" eb="7">
      <t>ショウガッコウ</t>
    </rPh>
    <rPh sb="7" eb="8">
      <t>ク</t>
    </rPh>
    <phoneticPr fontId="1"/>
  </si>
  <si>
    <t>住所</t>
    <rPh sb="0" eb="2">
      <t>ジュウショ</t>
    </rPh>
    <phoneticPr fontId="1"/>
  </si>
  <si>
    <t>小学校区</t>
    <rPh sb="0" eb="3">
      <t>ショウガッコウ</t>
    </rPh>
    <rPh sb="3" eb="4">
      <t>ク</t>
    </rPh>
    <phoneticPr fontId="1"/>
  </si>
  <si>
    <t>申請時住所の小学校区</t>
    <rPh sb="0" eb="3">
      <t>シンセイジ</t>
    </rPh>
    <rPh sb="3" eb="5">
      <t>ジュウショ</t>
    </rPh>
    <rPh sb="6" eb="9">
      <t>ショウガッコウ</t>
    </rPh>
    <rPh sb="9" eb="10">
      <t>ク</t>
    </rPh>
    <phoneticPr fontId="1"/>
  </si>
  <si>
    <t>１～２ポイント</t>
    <phoneticPr fontId="1"/>
  </si>
  <si>
    <t>珪藻土及びじゅらくのこて塗り面積</t>
    <rPh sb="0" eb="3">
      <t>ケイソウド</t>
    </rPh>
    <rPh sb="3" eb="4">
      <t>オヨ</t>
    </rPh>
    <rPh sb="12" eb="13">
      <t>ヌ</t>
    </rPh>
    <rPh sb="14" eb="16">
      <t>メンセキ</t>
    </rPh>
    <phoneticPr fontId="1"/>
  </si>
  <si>
    <t>m2</t>
    <phoneticPr fontId="1"/>
  </si>
  <si>
    <t>ポイント数</t>
    <rPh sb="4" eb="5">
      <t>スウ</t>
    </rPh>
    <phoneticPr fontId="1"/>
  </si>
  <si>
    <t>合計ポイント数</t>
    <rPh sb="0" eb="2">
      <t>ゴウケイ</t>
    </rPh>
    <rPh sb="6" eb="7">
      <t>スウ</t>
    </rPh>
    <phoneticPr fontId="1"/>
  </si>
  <si>
    <t>建築士事務所名</t>
    <rPh sb="0" eb="3">
      <t>ケンチクシ</t>
    </rPh>
    <rPh sb="3" eb="6">
      <t>ジムショ</t>
    </rPh>
    <rPh sb="6" eb="7">
      <t>メイ</t>
    </rPh>
    <phoneticPr fontId="1"/>
  </si>
  <si>
    <t>建築士事務所の登録</t>
    <rPh sb="0" eb="3">
      <t>ケンチクシ</t>
    </rPh>
    <rPh sb="3" eb="6">
      <t>ジムショ</t>
    </rPh>
    <rPh sb="7" eb="9">
      <t>トウロク</t>
    </rPh>
    <phoneticPr fontId="1"/>
  </si>
  <si>
    <t>登録番号</t>
    <rPh sb="0" eb="2">
      <t>トウロク</t>
    </rPh>
    <rPh sb="2" eb="4">
      <t>バンゴウ</t>
    </rPh>
    <phoneticPr fontId="1"/>
  </si>
  <si>
    <t>都道府県名</t>
    <rPh sb="0" eb="4">
      <t>トドウフケン</t>
    </rPh>
    <rPh sb="4" eb="5">
      <t>メイ</t>
    </rPh>
    <phoneticPr fontId="1"/>
  </si>
  <si>
    <t>知事</t>
    <rPh sb="0" eb="2">
      <t>チジ</t>
    </rPh>
    <phoneticPr fontId="1"/>
  </si>
  <si>
    <t>・県産規格材（含水率20%以下のJAS格付材）を1m3以上使用する場合、１m3につき１万円が交付されます。</t>
    <rPh sb="1" eb="3">
      <t>ケンサン</t>
    </rPh>
    <rPh sb="3" eb="5">
      <t>キカク</t>
    </rPh>
    <rPh sb="5" eb="6">
      <t>ザイ</t>
    </rPh>
    <rPh sb="7" eb="10">
      <t>ガンスイリツ</t>
    </rPh>
    <rPh sb="13" eb="15">
      <t>イカ</t>
    </rPh>
    <rPh sb="19" eb="21">
      <t>カクヅケ</t>
    </rPh>
    <rPh sb="21" eb="22">
      <t>ザイ</t>
    </rPh>
    <rPh sb="27" eb="29">
      <t>イジョウ</t>
    </rPh>
    <rPh sb="29" eb="31">
      <t>シヨウ</t>
    </rPh>
    <rPh sb="33" eb="35">
      <t>バアイ</t>
    </rPh>
    <rPh sb="43" eb="45">
      <t>マンエン</t>
    </rPh>
    <rPh sb="46" eb="48">
      <t>コウフ</t>
    </rPh>
    <phoneticPr fontId="1"/>
  </si>
  <si>
    <t>　上限額は県産規格材の使用量に応じて次のとおり。</t>
    <rPh sb="1" eb="4">
      <t>ジョウゲンガク</t>
    </rPh>
    <rPh sb="5" eb="7">
      <t>ケンサン</t>
    </rPh>
    <rPh sb="7" eb="10">
      <t>キカクザイ</t>
    </rPh>
    <rPh sb="11" eb="14">
      <t>シヨウリョウ</t>
    </rPh>
    <rPh sb="15" eb="16">
      <t>オウ</t>
    </rPh>
    <rPh sb="18" eb="19">
      <t>ツギ</t>
    </rPh>
    <phoneticPr fontId="1"/>
  </si>
  <si>
    <r>
      <rPr>
        <sz val="11"/>
        <color rgb="FFFF0000"/>
        <rFont val="ＭＳ Ｐ明朝"/>
        <family val="1"/>
        <charset val="128"/>
      </rPr>
      <t>整数値（小数点以下切捨て）</t>
    </r>
    <r>
      <rPr>
        <sz val="11"/>
        <color theme="1"/>
        <rFont val="ＭＳ Ｐ明朝"/>
        <family val="1"/>
        <charset val="128"/>
      </rPr>
      <t>で入力</t>
    </r>
    <rPh sb="0" eb="3">
      <t>セイスウチ</t>
    </rPh>
    <rPh sb="4" eb="7">
      <t>ショウスウテン</t>
    </rPh>
    <rPh sb="7" eb="9">
      <t>イカ</t>
    </rPh>
    <rPh sb="9" eb="10">
      <t>キ</t>
    </rPh>
    <rPh sb="10" eb="11">
      <t>ス</t>
    </rPh>
    <rPh sb="14" eb="16">
      <t>ニュウリョク</t>
    </rPh>
    <phoneticPr fontId="1"/>
  </si>
  <si>
    <t>（別途提出する県産材の産地証明書で証明できる場合を除く。）</t>
    <rPh sb="1" eb="3">
      <t>ベット</t>
    </rPh>
    <rPh sb="3" eb="5">
      <t>テイシュツ</t>
    </rPh>
    <rPh sb="7" eb="10">
      <t>ケンサンザイ</t>
    </rPh>
    <rPh sb="11" eb="13">
      <t>サンチ</t>
    </rPh>
    <rPh sb="13" eb="16">
      <t>ショウメイショ</t>
    </rPh>
    <rPh sb="17" eb="19">
      <t>ショウメイ</t>
    </rPh>
    <rPh sb="22" eb="24">
      <t>バアイ</t>
    </rPh>
    <rPh sb="25" eb="26">
      <t>ノゾ</t>
    </rPh>
    <phoneticPr fontId="1"/>
  </si>
  <si>
    <t>＜実績報告時の提出書類＞機械等級区分構造材一覧表（様式第８号）</t>
    <rPh sb="1" eb="3">
      <t>ジッセキ</t>
    </rPh>
    <rPh sb="3" eb="5">
      <t>ホウコク</t>
    </rPh>
    <rPh sb="5" eb="6">
      <t>ジ</t>
    </rPh>
    <rPh sb="7" eb="9">
      <t>テイシュツ</t>
    </rPh>
    <rPh sb="9" eb="11">
      <t>ショルイ</t>
    </rPh>
    <phoneticPr fontId="1"/>
  </si>
  <si>
    <t>交付申請用</t>
    <rPh sb="0" eb="2">
      <t>コウフ</t>
    </rPh>
    <rPh sb="2" eb="4">
      <t>シンセイ</t>
    </rPh>
    <rPh sb="4" eb="5">
      <t>ヨウ</t>
    </rPh>
    <phoneticPr fontId="1"/>
  </si>
  <si>
    <t>次の①～⑦の伝統技能を活用し、ポイント数の合計が４ポイント以上の場合に定額20万円を支援（黄色のポイント数は自動計算されます。）</t>
    <rPh sb="0" eb="1">
      <t>ツギ</t>
    </rPh>
    <rPh sb="6" eb="8">
      <t>デントウ</t>
    </rPh>
    <rPh sb="8" eb="10">
      <t>ギノウ</t>
    </rPh>
    <rPh sb="11" eb="13">
      <t>カツヨウ</t>
    </rPh>
    <rPh sb="32" eb="34">
      <t>バアイ</t>
    </rPh>
    <rPh sb="35" eb="37">
      <t>テイガク</t>
    </rPh>
    <rPh sb="39" eb="41">
      <t>マンエン</t>
    </rPh>
    <rPh sb="42" eb="44">
      <t>シエン</t>
    </rPh>
    <rPh sb="45" eb="47">
      <t>キイロ</t>
    </rPh>
    <rPh sb="52" eb="53">
      <t>スウ</t>
    </rPh>
    <rPh sb="54" eb="56">
      <t>ジドウ</t>
    </rPh>
    <rPh sb="56" eb="58">
      <t>ケイサン</t>
    </rPh>
    <phoneticPr fontId="1"/>
  </si>
  <si>
    <t>青色の欄の必要部分に入力してください。</t>
    <rPh sb="0" eb="2">
      <t>アオイロ</t>
    </rPh>
    <rPh sb="3" eb="4">
      <t>ラン</t>
    </rPh>
    <rPh sb="5" eb="7">
      <t>ヒツヨウ</t>
    </rPh>
    <rPh sb="7" eb="9">
      <t>ブブン</t>
    </rPh>
    <rPh sb="10" eb="12">
      <t>ニュウリョク</t>
    </rPh>
    <phoneticPr fontId="1"/>
  </si>
  <si>
    <t>小屋組又は床組みの構造材現し見上げ面積</t>
    <rPh sb="11" eb="12">
      <t>ザイ</t>
    </rPh>
    <phoneticPr fontId="1"/>
  </si>
  <si>
    <t>⑦構造材現し</t>
    <rPh sb="1" eb="3">
      <t>コウゾウ</t>
    </rPh>
    <rPh sb="3" eb="4">
      <t>ザイ</t>
    </rPh>
    <rPh sb="4" eb="5">
      <t>アラワ</t>
    </rPh>
    <phoneticPr fontId="1"/>
  </si>
  <si>
    <t>＜実績報告時の提出書類＞県内プレカット加工証明書（様式第９号）又はその写し</t>
    <rPh sb="1" eb="3">
      <t>ジッセキ</t>
    </rPh>
    <rPh sb="3" eb="5">
      <t>ホウコク</t>
    </rPh>
    <rPh sb="5" eb="6">
      <t>ジ</t>
    </rPh>
    <rPh sb="7" eb="9">
      <t>テイシュツ</t>
    </rPh>
    <rPh sb="9" eb="11">
      <t>ショルイ</t>
    </rPh>
    <rPh sb="12" eb="14">
      <t>ケンナイ</t>
    </rPh>
    <rPh sb="19" eb="21">
      <t>カコウ</t>
    </rPh>
    <rPh sb="21" eb="24">
      <t>ショウメイショ</t>
    </rPh>
    <rPh sb="25" eb="27">
      <t>ヨウシキ</t>
    </rPh>
    <rPh sb="27" eb="28">
      <t>ダイ</t>
    </rPh>
    <rPh sb="29" eb="30">
      <t>ゴウ</t>
    </rPh>
    <rPh sb="31" eb="32">
      <t>マタ</t>
    </rPh>
    <rPh sb="35" eb="36">
      <t>ウツ</t>
    </rPh>
    <phoneticPr fontId="1"/>
  </si>
  <si>
    <t>木材を、機械プレカット加工を使用せずに手作業（電動工具を使用する場合を含む。）で加工すること。（プレカット工場において機械加工された木材を一部でも使用する場合は対象外）</t>
    <rPh sb="0" eb="2">
      <t>モクザイ</t>
    </rPh>
    <rPh sb="4" eb="6">
      <t>キカイ</t>
    </rPh>
    <rPh sb="11" eb="13">
      <t>カコウ</t>
    </rPh>
    <rPh sb="14" eb="16">
      <t>シヨウ</t>
    </rPh>
    <rPh sb="19" eb="22">
      <t>テサギョウ</t>
    </rPh>
    <rPh sb="23" eb="25">
      <t>デンドウ</t>
    </rPh>
    <rPh sb="25" eb="27">
      <t>コウグ</t>
    </rPh>
    <rPh sb="28" eb="30">
      <t>シヨウ</t>
    </rPh>
    <rPh sb="32" eb="34">
      <t>バアイ</t>
    </rPh>
    <rPh sb="35" eb="36">
      <t>フク</t>
    </rPh>
    <rPh sb="40" eb="42">
      <t>カコウ</t>
    </rPh>
    <phoneticPr fontId="1"/>
  </si>
  <si>
    <t>県内に本拠地を置く畳業者が製作した畳（置き畳を除く。）を６畳以上使用すること。</t>
    <phoneticPr fontId="1"/>
  </si>
  <si>
    <t>県産材を使用し、外壁を下見板張りで40m2以上施工</t>
    <rPh sb="11" eb="14">
      <t>シタミイタ</t>
    </rPh>
    <rPh sb="14" eb="15">
      <t>バ</t>
    </rPh>
    <phoneticPr fontId="1"/>
  </si>
  <si>
    <t>県内に本拠地を置く建具業者が製作した木製建具を見付面積５m2以上使用したもの（１ポイント、10m2以上の場合にあっては２ポイント）</t>
    <rPh sb="49" eb="51">
      <t>イジョウ</t>
    </rPh>
    <rPh sb="52" eb="54">
      <t>バアイ</t>
    </rPh>
    <phoneticPr fontId="1"/>
  </si>
  <si>
    <r>
      <rPr>
        <sz val="10"/>
        <color rgb="FFFF0000"/>
        <rFont val="ＭＳ Ｐ明朝"/>
        <family val="1"/>
        <charset val="128"/>
      </rPr>
      <t>珪藻土及びじゅらくを除く</t>
    </r>
    <r>
      <rPr>
        <sz val="10"/>
        <color theme="1"/>
        <rFont val="ＭＳ Ｐ明朝"/>
        <family val="1"/>
        <charset val="128"/>
      </rPr>
      <t>上記左官のこて塗り面積</t>
    </r>
    <rPh sb="0" eb="3">
      <t>ケイソウド</t>
    </rPh>
    <rPh sb="3" eb="4">
      <t>オヨ</t>
    </rPh>
    <rPh sb="10" eb="11">
      <t>ノゾ</t>
    </rPh>
    <rPh sb="12" eb="14">
      <t>ジョウキ</t>
    </rPh>
    <rPh sb="14" eb="16">
      <t>サカン</t>
    </rPh>
    <rPh sb="19" eb="20">
      <t>ヌ</t>
    </rPh>
    <rPh sb="21" eb="23">
      <t>メンセキ</t>
    </rPh>
    <phoneticPr fontId="1"/>
  </si>
  <si>
    <t>＜実績報告時の提出書類＞仕口、継手等を加工している写真（建築主名記載の工事看板入り）</t>
    <rPh sb="1" eb="3">
      <t>ジッセキ</t>
    </rPh>
    <rPh sb="3" eb="5">
      <t>ホウコク</t>
    </rPh>
    <rPh sb="5" eb="6">
      <t>ジ</t>
    </rPh>
    <rPh sb="7" eb="9">
      <t>テイシュツ</t>
    </rPh>
    <rPh sb="9" eb="11">
      <t>ショルイ</t>
    </rPh>
    <rPh sb="12" eb="14">
      <t>シクチ</t>
    </rPh>
    <rPh sb="15" eb="17">
      <t>ツギテ</t>
    </rPh>
    <rPh sb="17" eb="18">
      <t>トウ</t>
    </rPh>
    <rPh sb="19" eb="21">
      <t>カコウ</t>
    </rPh>
    <rPh sb="25" eb="27">
      <t>シャシン</t>
    </rPh>
    <rPh sb="28" eb="31">
      <t>ケンチクヌシ</t>
    </rPh>
    <rPh sb="31" eb="32">
      <t>メイ</t>
    </rPh>
    <rPh sb="32" eb="34">
      <t>キサイ</t>
    </rPh>
    <rPh sb="35" eb="37">
      <t>コウジ</t>
    </rPh>
    <rPh sb="37" eb="39">
      <t>カンバン</t>
    </rPh>
    <rPh sb="39" eb="40">
      <t>イ</t>
    </rPh>
    <phoneticPr fontId="1"/>
  </si>
  <si>
    <t>＜実績報告時の提出書類＞施工後の写真（建築主名記載の工事看板入り）</t>
    <rPh sb="1" eb="3">
      <t>ジッセキ</t>
    </rPh>
    <rPh sb="3" eb="5">
      <t>ホウコク</t>
    </rPh>
    <rPh sb="5" eb="6">
      <t>ジ</t>
    </rPh>
    <rPh sb="7" eb="9">
      <t>テイシュツ</t>
    </rPh>
    <rPh sb="9" eb="11">
      <t>ショルイ</t>
    </rPh>
    <rPh sb="12" eb="15">
      <t>セコウゴ</t>
    </rPh>
    <rPh sb="16" eb="18">
      <t>シャシン</t>
    </rPh>
    <phoneticPr fontId="1"/>
  </si>
  <si>
    <t>＜実績報告時の提出書類＞手刻み加工を除く各伝統技能に係る面積等の算出過程、施工面積及び施工箇所を図示した立面図、展開図等並びに伝統技能ごとに次の書類</t>
    <rPh sb="60" eb="61">
      <t>ナラ</t>
    </rPh>
    <rPh sb="63" eb="65">
      <t>デントウ</t>
    </rPh>
    <rPh sb="65" eb="67">
      <t>ギノウ</t>
    </rPh>
    <rPh sb="70" eb="71">
      <t>ツギ</t>
    </rPh>
    <rPh sb="72" eb="74">
      <t>ショルイ</t>
    </rPh>
    <phoneticPr fontId="1"/>
  </si>
  <si>
    <r>
      <rPr>
        <sz val="10"/>
        <rFont val="ＭＳ Ｐ明朝"/>
        <family val="1"/>
        <charset val="128"/>
      </rPr>
      <t>２ポイント</t>
    </r>
    <r>
      <rPr>
        <sz val="10"/>
        <color rgb="FFFF0000"/>
        <rFont val="ＭＳ Ｐ明朝"/>
        <family val="1"/>
        <charset val="128"/>
      </rPr>
      <t>（珪藻土塗、じゅらく塗でこて塗面積40m2以上となる場合は１ポイント）</t>
    </r>
    <rPh sb="6" eb="9">
      <t>ケイソウド</t>
    </rPh>
    <rPh sb="9" eb="10">
      <t>ヌ</t>
    </rPh>
    <rPh sb="15" eb="16">
      <t>ヌ</t>
    </rPh>
    <rPh sb="19" eb="20">
      <t>ヌ</t>
    </rPh>
    <rPh sb="20" eb="22">
      <t>メンセキ</t>
    </rPh>
    <rPh sb="26" eb="28">
      <t>イジョウ</t>
    </rPh>
    <rPh sb="31" eb="33">
      <t>バアイ</t>
    </rPh>
    <phoneticPr fontId="1"/>
  </si>
  <si>
    <t>＜実績報告時の提出書類＞こて塗りで施工中の写真（建築主名記載の工事看板入り）</t>
    <rPh sb="14" eb="15">
      <t>ヌ</t>
    </rPh>
    <rPh sb="17" eb="20">
      <t>セコウチュウ</t>
    </rPh>
    <rPh sb="21" eb="23">
      <t>シャシン</t>
    </rPh>
    <phoneticPr fontId="1"/>
  </si>
  <si>
    <t>＜実績報告時の提出書類＞建具の種類及び見付面積が確認できる資料、設置完了時写真（建具の種類ごとに建築主名、建具業者名及び建具の名称を記載した工事看板入り）及び当該木製建具に係る納品書の写し</t>
    <rPh sb="48" eb="51">
      <t>ケンチクヌシ</t>
    </rPh>
    <rPh sb="70" eb="72">
      <t>コウジ</t>
    </rPh>
    <rPh sb="72" eb="74">
      <t>カンバン</t>
    </rPh>
    <rPh sb="74" eb="75">
      <t>イ</t>
    </rPh>
    <phoneticPr fontId="1"/>
  </si>
  <si>
    <t>＜実績報告時の提出書類＞設置完了後の写真（建築主名、畳業者名を記載した工事看板入り、６畳以上であることわかるもの）及び当該畳に係る納品書の写し</t>
    <rPh sb="21" eb="24">
      <t>ケンチクヌシ</t>
    </rPh>
    <rPh sb="35" eb="37">
      <t>コウジ</t>
    </rPh>
    <rPh sb="37" eb="39">
      <t>カンバン</t>
    </rPh>
    <rPh sb="39" eb="40">
      <t>イ</t>
    </rPh>
    <phoneticPr fontId="1"/>
  </si>
  <si>
    <t>※工事監理者　建築士法（昭和25年法律第202号）第２条第８項に規定する工事監理をする者</t>
    <rPh sb="1" eb="3">
      <t>コウジ</t>
    </rPh>
    <rPh sb="3" eb="6">
      <t>カンリシャ</t>
    </rPh>
    <rPh sb="7" eb="11">
      <t>ケンチクシホウ</t>
    </rPh>
    <rPh sb="12" eb="14">
      <t>ショウワ</t>
    </rPh>
    <rPh sb="16" eb="17">
      <t>ネン</t>
    </rPh>
    <rPh sb="17" eb="19">
      <t>ホウリツ</t>
    </rPh>
    <rPh sb="19" eb="20">
      <t>ダイ</t>
    </rPh>
    <rPh sb="23" eb="24">
      <t>ゴウ</t>
    </rPh>
    <rPh sb="25" eb="26">
      <t>ダイ</t>
    </rPh>
    <rPh sb="27" eb="28">
      <t>ジョウ</t>
    </rPh>
    <rPh sb="28" eb="29">
      <t>ダイ</t>
    </rPh>
    <rPh sb="30" eb="31">
      <t>コウ</t>
    </rPh>
    <rPh sb="32" eb="34">
      <t>キテイ</t>
    </rPh>
    <rPh sb="36" eb="38">
      <t>コウジ</t>
    </rPh>
    <rPh sb="38" eb="40">
      <t>カンリ</t>
    </rPh>
    <rPh sb="43" eb="44">
      <t>モノ</t>
    </rPh>
    <phoneticPr fontId="1"/>
  </si>
  <si>
    <t>外壁の場合はモルタル塗、漆喰塗、その他のこて塗仕上げ</t>
    <phoneticPr fontId="1"/>
  </si>
  <si>
    <t>内壁の場合はモルタル塗、漆喰塗、土塗壁、じゅらく塗、</t>
    <phoneticPr fontId="1"/>
  </si>
  <si>
    <r>
      <t>珪藻土塗その他のこて塗仕上げで</t>
    </r>
    <r>
      <rPr>
        <sz val="11"/>
        <color rgb="FFFF0000"/>
        <rFont val="ＭＳ Ｐ明朝"/>
        <family val="1"/>
        <charset val="128"/>
      </rPr>
      <t>40m2以上施工</t>
    </r>
    <rPh sb="19" eb="21">
      <t>イジョウ</t>
    </rPh>
    <rPh sb="21" eb="23">
      <t>セコウ</t>
    </rPh>
    <phoneticPr fontId="1"/>
  </si>
  <si>
    <r>
      <rPr>
        <sz val="11"/>
        <color rgb="FF0066FF"/>
        <rFont val="ＭＳ Ｐ明朝"/>
        <family val="1"/>
        <charset val="128"/>
      </rPr>
      <t>青色の欄</t>
    </r>
    <r>
      <rPr>
        <sz val="11"/>
        <color theme="1"/>
        <rFont val="ＭＳ Ｐ明朝"/>
        <family val="1"/>
        <charset val="128"/>
      </rPr>
      <t>に、必要事項を記入してください。</t>
    </r>
    <r>
      <rPr>
        <sz val="11"/>
        <color rgb="FFFF0000"/>
        <rFont val="ＭＳ Ｐ明朝"/>
        <family val="1"/>
        <charset val="128"/>
      </rPr>
      <t>選択項目を消去するときはデリート又はバックスペースキー</t>
    </r>
    <r>
      <rPr>
        <sz val="11"/>
        <rFont val="ＭＳ Ｐ明朝"/>
        <family val="1"/>
        <charset val="128"/>
      </rPr>
      <t>で消去してください（黄色の欄は自動計算です。）。</t>
    </r>
    <rPh sb="0" eb="2">
      <t>アオイロ</t>
    </rPh>
    <rPh sb="3" eb="4">
      <t>ラン</t>
    </rPh>
    <rPh sb="6" eb="8">
      <t>ヒツヨウ</t>
    </rPh>
    <rPh sb="8" eb="10">
      <t>ジコウ</t>
    </rPh>
    <rPh sb="11" eb="13">
      <t>キニュウ</t>
    </rPh>
    <rPh sb="20" eb="22">
      <t>センタク</t>
    </rPh>
    <rPh sb="22" eb="24">
      <t>コウモク</t>
    </rPh>
    <rPh sb="25" eb="27">
      <t>ショウキョ</t>
    </rPh>
    <rPh sb="36" eb="37">
      <t>マタ</t>
    </rPh>
    <rPh sb="48" eb="50">
      <t>ショウキョ</t>
    </rPh>
    <rPh sb="57" eb="59">
      <t>キイロ</t>
    </rPh>
    <rPh sb="60" eb="61">
      <t>ラン</t>
    </rPh>
    <rPh sb="62" eb="64">
      <t>ジドウ</t>
    </rPh>
    <rPh sb="64" eb="66">
      <t>ケイサン</t>
    </rPh>
    <phoneticPr fontId="1"/>
  </si>
  <si>
    <r>
      <t>　※同居とは</t>
    </r>
    <r>
      <rPr>
        <sz val="10"/>
        <color rgb="FFFF0000"/>
        <rFont val="ＭＳ Ｐ明朝"/>
        <family val="1"/>
        <charset val="128"/>
      </rPr>
      <t>同一住宅内又は敷地が隣接する住宅</t>
    </r>
    <r>
      <rPr>
        <sz val="10"/>
        <color theme="1"/>
        <rFont val="ＭＳ Ｐ明朝"/>
        <family val="1"/>
        <charset val="128"/>
      </rPr>
      <t>に居住することをいいます。</t>
    </r>
    <rPh sb="11" eb="12">
      <t>マタ</t>
    </rPh>
    <rPh sb="13" eb="15">
      <t>シキチ</t>
    </rPh>
    <rPh sb="16" eb="18">
      <t>リンセツ</t>
    </rPh>
    <rPh sb="20" eb="22">
      <t>ジュウタク</t>
    </rPh>
    <phoneticPr fontId="1"/>
  </si>
  <si>
    <t>要綱を熟読し、補助対象要件を確認した。</t>
    <phoneticPr fontId="1"/>
  </si>
  <si>
    <t>在来軸組工法又は伝統構法の木造住宅であること</t>
    <rPh sb="0" eb="2">
      <t>ザイライ</t>
    </rPh>
    <rPh sb="2" eb="4">
      <t>ジクグミ</t>
    </rPh>
    <rPh sb="4" eb="6">
      <t>コウホウ</t>
    </rPh>
    <rPh sb="6" eb="7">
      <t>マタ</t>
    </rPh>
    <rPh sb="8" eb="10">
      <t>デントウ</t>
    </rPh>
    <rPh sb="10" eb="12">
      <t>コウホウ</t>
    </rPh>
    <rPh sb="13" eb="15">
      <t>モクゾウ</t>
    </rPh>
    <rPh sb="15" eb="17">
      <t>ジュウタク</t>
    </rPh>
    <phoneticPr fontId="1"/>
  </si>
  <si>
    <t>工事監理者氏名</t>
  </si>
  <si>
    <t>※延べ面積が100m2以下の場合で、工事監理者が不要なときは工事施工者氏名を選択、記載してください。</t>
    <rPh sb="1" eb="2">
      <t>ノベ</t>
    </rPh>
    <rPh sb="3" eb="5">
      <t>メンセキ</t>
    </rPh>
    <rPh sb="11" eb="13">
      <t>イカ</t>
    </rPh>
    <rPh sb="14" eb="16">
      <t>バアイ</t>
    </rPh>
    <rPh sb="18" eb="20">
      <t>コウジ</t>
    </rPh>
    <rPh sb="20" eb="23">
      <t>カンリシャ</t>
    </rPh>
    <rPh sb="24" eb="26">
      <t>フヨウ</t>
    </rPh>
    <rPh sb="30" eb="32">
      <t>コウジ</t>
    </rPh>
    <rPh sb="32" eb="35">
      <t>セコウシャ</t>
    </rPh>
    <rPh sb="35" eb="37">
      <t>シメイ</t>
    </rPh>
    <rPh sb="38" eb="40">
      <t>センタク</t>
    </rPh>
    <rPh sb="41" eb="43">
      <t>キサイ</t>
    </rPh>
    <phoneticPr fontId="1"/>
  </si>
  <si>
    <t>＜実績報告時の提出書類＞施工後の写真（建築主名記載の工事看板入り）並びに全てのはり、桁及び母屋を記載した伏図（小屋伏図及び床伏図をいう。）に、居室で構造材現しになっているものを色分けした資料</t>
    <rPh sb="33" eb="34">
      <t>ナラ</t>
    </rPh>
    <phoneticPr fontId="1"/>
  </si>
  <si>
    <t>居室において、小屋組又は床組みに使用した全てのはり、桁及び母屋の下端が見える場合（壁の部分を除く。）で、当該居室（収納を除く。）の見上げ面積が10平方メートル以上の状態のこと。（１ポイント、20m2以上の場合にあっては２ポイント）</t>
    <phoneticPr fontId="1"/>
  </si>
  <si>
    <t>３　子育て世帯等　（補助金額：10万円）</t>
    <rPh sb="2" eb="4">
      <t>コソダ</t>
    </rPh>
    <rPh sb="5" eb="7">
      <t>セタイ</t>
    </rPh>
    <rPh sb="7" eb="8">
      <t>トウ</t>
    </rPh>
    <rPh sb="10" eb="14">
      <t>ホジョキンガク</t>
    </rPh>
    <rPh sb="17" eb="19">
      <t>マンエン</t>
    </rPh>
    <phoneticPr fontId="1"/>
  </si>
  <si>
    <t>４　三世代同居等世帯　（補助金額：10万円）</t>
    <rPh sb="2" eb="3">
      <t>サン</t>
    </rPh>
    <rPh sb="3" eb="5">
      <t>セダイ</t>
    </rPh>
    <rPh sb="5" eb="7">
      <t>ドウキョ</t>
    </rPh>
    <rPh sb="7" eb="8">
      <t>トウ</t>
    </rPh>
    <rPh sb="8" eb="10">
      <t>セタイ</t>
    </rPh>
    <phoneticPr fontId="1"/>
  </si>
  <si>
    <t>５　伝統技能活用住宅　（補助金額：20万円）</t>
    <rPh sb="2" eb="4">
      <t>デントウ</t>
    </rPh>
    <rPh sb="4" eb="6">
      <t>ギノウ</t>
    </rPh>
    <rPh sb="6" eb="8">
      <t>カツヨウ</t>
    </rPh>
    <rPh sb="8" eb="10">
      <t>ジュウタク</t>
    </rPh>
    <phoneticPr fontId="1"/>
  </si>
  <si>
    <r>
      <t>交付決定通知書、額の確定通知書等の県が交付する文書の送付先　</t>
    </r>
    <r>
      <rPr>
        <sz val="9"/>
        <color theme="1"/>
        <rFont val="ＭＳ 明朝"/>
        <family val="1"/>
        <charset val="128"/>
      </rPr>
      <t>（申請者と同じ場合は記載不要）</t>
    </r>
    <rPh sb="0" eb="2">
      <t>コウフ</t>
    </rPh>
    <rPh sb="2" eb="4">
      <t>ケッテイ</t>
    </rPh>
    <rPh sb="4" eb="6">
      <t>ツウチ</t>
    </rPh>
    <rPh sb="6" eb="7">
      <t>ショ</t>
    </rPh>
    <rPh sb="8" eb="9">
      <t>ガク</t>
    </rPh>
    <rPh sb="10" eb="12">
      <t>カクテイ</t>
    </rPh>
    <rPh sb="12" eb="14">
      <t>ツウチ</t>
    </rPh>
    <rPh sb="14" eb="15">
      <t>ショ</t>
    </rPh>
    <rPh sb="15" eb="16">
      <t>トウ</t>
    </rPh>
    <rPh sb="17" eb="18">
      <t>ケン</t>
    </rPh>
    <rPh sb="19" eb="21">
      <t>コウフ</t>
    </rPh>
    <rPh sb="23" eb="25">
      <t>ブンショ</t>
    </rPh>
    <rPh sb="26" eb="28">
      <t>ソウフ</t>
    </rPh>
    <rPh sb="28" eb="29">
      <t>サキ</t>
    </rPh>
    <phoneticPr fontId="1"/>
  </si>
  <si>
    <r>
      <t>住所</t>
    </r>
    <r>
      <rPr>
        <sz val="8"/>
        <color theme="1"/>
        <rFont val="ＭＳ 明朝"/>
        <family val="1"/>
        <charset val="128"/>
      </rPr>
      <t xml:space="preserve">
（法人の場合は所在地）</t>
    </r>
    <rPh sb="0" eb="2">
      <t>ジュウショ</t>
    </rPh>
    <rPh sb="4" eb="6">
      <t>ホウジン</t>
    </rPh>
    <rPh sb="7" eb="9">
      <t>バアイ</t>
    </rPh>
    <rPh sb="10" eb="13">
      <t>ショザイチ</t>
    </rPh>
    <phoneticPr fontId="1"/>
  </si>
  <si>
    <r>
      <t>氏名</t>
    </r>
    <r>
      <rPr>
        <sz val="8"/>
        <color theme="1"/>
        <rFont val="ＭＳ 明朝"/>
        <family val="1"/>
        <charset val="128"/>
      </rPr>
      <t xml:space="preserve">
（法人の場合は名称・代表者）</t>
    </r>
    <rPh sb="0" eb="2">
      <t>シメイ</t>
    </rPh>
    <rPh sb="4" eb="6">
      <t>ホウジン</t>
    </rPh>
    <rPh sb="7" eb="9">
      <t>バアイ</t>
    </rPh>
    <rPh sb="10" eb="12">
      <t>メイショウ</t>
    </rPh>
    <rPh sb="13" eb="16">
      <t>ダイヒョウシャ</t>
    </rPh>
    <phoneticPr fontId="1"/>
  </si>
  <si>
    <t>建築確認申請又は工事届提出年月日</t>
    <rPh sb="0" eb="2">
      <t>ケンチク</t>
    </rPh>
    <rPh sb="2" eb="4">
      <t>カクニン</t>
    </rPh>
    <rPh sb="4" eb="6">
      <t>シンセイ</t>
    </rPh>
    <rPh sb="6" eb="7">
      <t>マタ</t>
    </rPh>
    <rPh sb="8" eb="10">
      <t>コウジ</t>
    </rPh>
    <rPh sb="10" eb="11">
      <t>トド</t>
    </rPh>
    <rPh sb="11" eb="13">
      <t>テイシュツ</t>
    </rPh>
    <rPh sb="13" eb="16">
      <t>ネンガッピ</t>
    </rPh>
    <phoneticPr fontId="1"/>
  </si>
  <si>
    <r>
      <t>・補助対象住宅に転居後の世帯全員の住民票
　</t>
    </r>
    <r>
      <rPr>
        <sz val="9"/>
        <color rgb="FFFF0000"/>
        <rFont val="ＭＳ Ｐ明朝"/>
        <family val="1"/>
        <charset val="128"/>
      </rPr>
      <t>（続柄及び転居前の住所が記載されたもの）</t>
    </r>
    <rPh sb="1" eb="3">
      <t>ホジョ</t>
    </rPh>
    <rPh sb="3" eb="5">
      <t>タイショウ</t>
    </rPh>
    <rPh sb="5" eb="7">
      <t>ジュウタク</t>
    </rPh>
    <rPh sb="8" eb="11">
      <t>テンキョゴ</t>
    </rPh>
    <rPh sb="12" eb="14">
      <t>セタイ</t>
    </rPh>
    <rPh sb="14" eb="16">
      <t>ゼンイン</t>
    </rPh>
    <rPh sb="17" eb="20">
      <t>ジュウミンヒョウ</t>
    </rPh>
    <rPh sb="23" eb="25">
      <t>ツヅキガラ</t>
    </rPh>
    <rPh sb="25" eb="26">
      <t>オヨ</t>
    </rPh>
    <rPh sb="27" eb="30">
      <t>テンキョマエ</t>
    </rPh>
    <rPh sb="31" eb="33">
      <t>ジュウショ</t>
    </rPh>
    <rPh sb="34" eb="36">
      <t>キサイ</t>
    </rPh>
    <phoneticPr fontId="1"/>
  </si>
  <si>
    <t>＜実績報告時の提出書類＞瓦の留め付け状況がわかる写真（建築主名記載の工事看板入り）及び棟に使用された補強金物及び屋根下地への緊結状況がわかる写真（建築主名記載の工事看板入り）</t>
    <rPh sb="12" eb="13">
      <t>カワラ</t>
    </rPh>
    <rPh sb="14" eb="15">
      <t>ト</t>
    </rPh>
    <rPh sb="16" eb="17">
      <t>ヅ</t>
    </rPh>
    <rPh sb="18" eb="20">
      <t>ジョウキョウ</t>
    </rPh>
    <rPh sb="24" eb="26">
      <t>シャシン</t>
    </rPh>
    <rPh sb="41" eb="42">
      <t>オヨ</t>
    </rPh>
    <rPh sb="43" eb="44">
      <t>トウ</t>
    </rPh>
    <rPh sb="45" eb="47">
      <t>シヨウ</t>
    </rPh>
    <rPh sb="50" eb="52">
      <t>ホキョウ</t>
    </rPh>
    <rPh sb="52" eb="54">
      <t>カナモノ</t>
    </rPh>
    <rPh sb="54" eb="55">
      <t>オヨ</t>
    </rPh>
    <rPh sb="56" eb="58">
      <t>ヤネ</t>
    </rPh>
    <rPh sb="58" eb="59">
      <t>シタ</t>
    </rPh>
    <rPh sb="59" eb="60">
      <t>チ</t>
    </rPh>
    <rPh sb="62" eb="64">
      <t>キンケツ</t>
    </rPh>
    <rPh sb="64" eb="66">
      <t>ジョウキョウ</t>
    </rPh>
    <rPh sb="70" eb="72">
      <t>シャシン</t>
    </rPh>
    <phoneticPr fontId="1"/>
  </si>
  <si>
    <t>②交付申請の時点では、直系尊属と同居ではないこと。</t>
    <rPh sb="1" eb="5">
      <t>コウフシンセイ</t>
    </rPh>
    <rPh sb="6" eb="8">
      <t>ジテン</t>
    </rPh>
    <rPh sb="11" eb="13">
      <t>チョッケイ</t>
    </rPh>
    <rPh sb="13" eb="15">
      <t>ソンゾク</t>
    </rPh>
    <rPh sb="16" eb="18">
      <t>ドウキョ</t>
    </rPh>
    <phoneticPr fontId="1"/>
  </si>
  <si>
    <t>③交付申請の時点では、直系尊属と近居ではないこと。</t>
    <rPh sb="1" eb="3">
      <t>コウフ</t>
    </rPh>
    <rPh sb="3" eb="5">
      <t>シンセイ</t>
    </rPh>
    <rPh sb="6" eb="8">
      <t>ジテン</t>
    </rPh>
    <rPh sb="11" eb="13">
      <t>チョッケイ</t>
    </rPh>
    <rPh sb="13" eb="15">
      <t>ソンゾク</t>
    </rPh>
    <rPh sb="16" eb="18">
      <t>キンキョ</t>
    </rPh>
    <phoneticPr fontId="1"/>
  </si>
  <si>
    <t>④新築することで直系尊属の世帯と新たに近居すること。</t>
    <rPh sb="1" eb="3">
      <t>シンチク</t>
    </rPh>
    <rPh sb="8" eb="10">
      <t>チョッケイ</t>
    </rPh>
    <rPh sb="10" eb="12">
      <t>ソンゾク</t>
    </rPh>
    <rPh sb="13" eb="15">
      <t>セタイ</t>
    </rPh>
    <rPh sb="16" eb="17">
      <t>アラ</t>
    </rPh>
    <phoneticPr fontId="1"/>
  </si>
  <si>
    <t>⑤新築することで直系尊属の世帯と新たに同居すること。</t>
    <rPh sb="1" eb="3">
      <t>シンチク</t>
    </rPh>
    <rPh sb="8" eb="10">
      <t>チョッケイ</t>
    </rPh>
    <rPh sb="10" eb="12">
      <t>ソンゾク</t>
    </rPh>
    <rPh sb="13" eb="15">
      <t>セタイ</t>
    </rPh>
    <rPh sb="16" eb="17">
      <t>アラ</t>
    </rPh>
    <phoneticPr fontId="1"/>
  </si>
  <si>
    <t>令和２年度</t>
    <rPh sb="0" eb="2">
      <t>レイワ</t>
    </rPh>
    <rPh sb="3" eb="5">
      <t>ネンド</t>
    </rPh>
    <phoneticPr fontId="1"/>
  </si>
  <si>
    <t>令和３年度</t>
    <rPh sb="0" eb="2">
      <t>レイワ</t>
    </rPh>
    <rPh sb="3" eb="5">
      <t>ネンド</t>
    </rPh>
    <phoneticPr fontId="1"/>
  </si>
  <si>
    <t>令和４年度</t>
    <rPh sb="0" eb="2">
      <t>レイワ</t>
    </rPh>
    <rPh sb="3" eb="5">
      <t>ネンド</t>
    </rPh>
    <phoneticPr fontId="1"/>
  </si>
  <si>
    <t>令和５年度</t>
    <rPh sb="0" eb="2">
      <t>レイワ</t>
    </rPh>
    <rPh sb="3" eb="5">
      <t>ネンド</t>
    </rPh>
    <phoneticPr fontId="1"/>
  </si>
  <si>
    <t>② 婚姻後10年以内の夫婦を含む世帯</t>
    <rPh sb="2" eb="4">
      <t>コンイン</t>
    </rPh>
    <rPh sb="4" eb="5">
      <t>ゴ</t>
    </rPh>
    <rPh sb="7" eb="8">
      <t>ネン</t>
    </rPh>
    <rPh sb="8" eb="10">
      <t>イナイ</t>
    </rPh>
    <rPh sb="11" eb="13">
      <t>フウフ</t>
    </rPh>
    <rPh sb="14" eb="15">
      <t>フク</t>
    </rPh>
    <rPh sb="16" eb="18">
      <t>セタイ</t>
    </rPh>
    <phoneticPr fontId="1"/>
  </si>
  <si>
    <t>各階平面図、配置図</t>
    <phoneticPr fontId="1"/>
  </si>
  <si>
    <t>同居、近居対象の
直系尊属の世帯</t>
    <rPh sb="0" eb="2">
      <t>ドウキョ</t>
    </rPh>
    <rPh sb="3" eb="5">
      <t>キンキョ</t>
    </rPh>
    <rPh sb="5" eb="7">
      <t>タイショウ</t>
    </rPh>
    <rPh sb="9" eb="11">
      <t>チョッケイ</t>
    </rPh>
    <rPh sb="11" eb="13">
      <t>ソンゾク</t>
    </rPh>
    <rPh sb="14" eb="16">
      <t>セタイ</t>
    </rPh>
    <phoneticPr fontId="1"/>
  </si>
  <si>
    <t>（実績報告時）交付申請（登録申請）時からの各階平面図、配置図の変更がある。</t>
    <rPh sb="1" eb="3">
      <t>ジッセキ</t>
    </rPh>
    <rPh sb="3" eb="5">
      <t>ホウコク</t>
    </rPh>
    <rPh sb="5" eb="6">
      <t>ジ</t>
    </rPh>
    <rPh sb="7" eb="9">
      <t>コウフ</t>
    </rPh>
    <rPh sb="9" eb="11">
      <t>シンセイ</t>
    </rPh>
    <rPh sb="12" eb="14">
      <t>トウロク</t>
    </rPh>
    <rPh sb="14" eb="16">
      <t>シンセイ</t>
    </rPh>
    <rPh sb="17" eb="18">
      <t>ジ</t>
    </rPh>
    <rPh sb="21" eb="23">
      <t>カクカイ</t>
    </rPh>
    <rPh sb="23" eb="26">
      <t>ヘイメンズ</t>
    </rPh>
    <rPh sb="27" eb="30">
      <t>ハイチズ</t>
    </rPh>
    <rPh sb="31" eb="33">
      <t>ヘンコウ</t>
    </rPh>
    <phoneticPr fontId="1"/>
  </si>
  <si>
    <t>・申請者の戸籍抄本又は戸籍謄本</t>
    <rPh sb="1" eb="4">
      <t>シンセイシャ</t>
    </rPh>
    <rPh sb="5" eb="7">
      <t>コセキ</t>
    </rPh>
    <rPh sb="7" eb="9">
      <t>ショウホン</t>
    </rPh>
    <rPh sb="9" eb="10">
      <t>マタ</t>
    </rPh>
    <rPh sb="11" eb="13">
      <t>コセキ</t>
    </rPh>
    <rPh sb="13" eb="15">
      <t>トウホン</t>
    </rPh>
    <phoneticPr fontId="1"/>
  </si>
  <si>
    <t>･同居又は近居する直系親族と姓が異なる場合は、申請者の戸籍謄本等直系親族とわかる書類</t>
    <rPh sb="1" eb="3">
      <t>ドウキョ</t>
    </rPh>
    <rPh sb="3" eb="4">
      <t>マタ</t>
    </rPh>
    <rPh sb="5" eb="7">
      <t>キンキョ</t>
    </rPh>
    <rPh sb="9" eb="11">
      <t>チョッケイ</t>
    </rPh>
    <rPh sb="11" eb="13">
      <t>シンゾク</t>
    </rPh>
    <rPh sb="14" eb="15">
      <t>セイ</t>
    </rPh>
    <rPh sb="16" eb="17">
      <t>コト</t>
    </rPh>
    <rPh sb="19" eb="21">
      <t>バアイ</t>
    </rPh>
    <rPh sb="23" eb="26">
      <t>シンセイシャ</t>
    </rPh>
    <rPh sb="27" eb="29">
      <t>コセキ</t>
    </rPh>
    <rPh sb="29" eb="31">
      <t>トウホン</t>
    </rPh>
    <rPh sb="31" eb="32">
      <t>ナド</t>
    </rPh>
    <rPh sb="32" eb="34">
      <t>チョッケイ</t>
    </rPh>
    <rPh sb="34" eb="36">
      <t>シンゾク</t>
    </rPh>
    <rPh sb="40" eb="42">
      <t>ショルイ</t>
    </rPh>
    <phoneticPr fontId="1"/>
  </si>
  <si>
    <t>姓</t>
    <rPh sb="0" eb="1">
      <t>セイ</t>
    </rPh>
    <phoneticPr fontId="1"/>
  </si>
  <si>
    <t>①申請日時点で子育て世帯等であること。</t>
    <rPh sb="1" eb="3">
      <t>シンセイ</t>
    </rPh>
    <rPh sb="3" eb="4">
      <t>ビ</t>
    </rPh>
    <rPh sb="4" eb="6">
      <t>ジテン</t>
    </rPh>
    <rPh sb="7" eb="9">
      <t>コソダ</t>
    </rPh>
    <rPh sb="10" eb="12">
      <t>セタイ</t>
    </rPh>
    <rPh sb="12" eb="13">
      <t>トウ</t>
    </rPh>
    <phoneticPr fontId="1"/>
  </si>
  <si>
    <t>補助対象を同一とする県費を財源とする他の補助事業を利用していないこと。</t>
    <phoneticPr fontId="1"/>
  </si>
  <si>
    <t>⑥新築することで直系卑属の子育て世帯等と新たに同居する世帯であること。</t>
    <rPh sb="1" eb="3">
      <t>シンチク</t>
    </rPh>
    <rPh sb="10" eb="12">
      <t>ヒゾク</t>
    </rPh>
    <phoneticPr fontId="1"/>
  </si>
  <si>
    <t>次の（１）（２）（３）のいずれかに該当すること。</t>
    <rPh sb="0" eb="1">
      <t>ツギ</t>
    </rPh>
    <rPh sb="17" eb="19">
      <t>ガイトウ</t>
    </rPh>
    <phoneticPr fontId="1"/>
  </si>
  <si>
    <t>（１） ①②③④の全てに該当</t>
    <rPh sb="9" eb="10">
      <t>スベ</t>
    </rPh>
    <rPh sb="12" eb="14">
      <t>ガイトウ</t>
    </rPh>
    <phoneticPr fontId="1"/>
  </si>
  <si>
    <t>（２） ①②⑤の全てに該当</t>
    <rPh sb="8" eb="9">
      <t>スベ</t>
    </rPh>
    <rPh sb="11" eb="13">
      <t>ガイトウ</t>
    </rPh>
    <phoneticPr fontId="1"/>
  </si>
  <si>
    <t>（３） ①に該当せず②⑥の両方に該当</t>
    <rPh sb="6" eb="8">
      <t>ガイトウ</t>
    </rPh>
    <rPh sb="13" eb="15">
      <t>リョウホウ</t>
    </rPh>
    <rPh sb="16" eb="18">
      <t>ガイトウ</t>
    </rPh>
    <phoneticPr fontId="1"/>
  </si>
  <si>
    <t>当該住宅は【とっとり健康省エネ住宅（NE-ST）】である。</t>
    <rPh sb="0" eb="4">
      <t>トウガイジュウタク</t>
    </rPh>
    <phoneticPr fontId="1"/>
  </si>
  <si>
    <t>こどもみらい住宅支援事業</t>
    <rPh sb="6" eb="12">
      <t>ジュウタクシエンジギョウ</t>
    </rPh>
    <phoneticPr fontId="1"/>
  </si>
  <si>
    <t>こどもみらい住宅支援事業事務局</t>
    <rPh sb="6" eb="12">
      <t>ジュウタクシエンジギョウ</t>
    </rPh>
    <rPh sb="12" eb="15">
      <t>ジムキョク</t>
    </rPh>
    <phoneticPr fontId="1"/>
  </si>
  <si>
    <t>0570-033-522</t>
    <phoneticPr fontId="1"/>
  </si>
  <si>
    <t>とっとり未来型省エネ住宅特別促進事業補助金</t>
    <rPh sb="4" eb="7">
      <t>ミライガタ</t>
    </rPh>
    <rPh sb="7" eb="8">
      <t>ショウ</t>
    </rPh>
    <rPh sb="10" eb="14">
      <t>ジュウタクトクベツ</t>
    </rPh>
    <rPh sb="14" eb="18">
      <t>ソクシンジギョウ</t>
    </rPh>
    <rPh sb="18" eb="21">
      <t>ホジョキン</t>
    </rPh>
    <phoneticPr fontId="1"/>
  </si>
  <si>
    <t>鳥取県〇〇事務所</t>
    <rPh sb="0" eb="3">
      <t>トットリケン</t>
    </rPh>
    <rPh sb="5" eb="8">
      <t>ジムショ</t>
    </rPh>
    <phoneticPr fontId="1"/>
  </si>
  <si>
    <t>085●-●●-●●●●</t>
    <phoneticPr fontId="1"/>
  </si>
  <si>
    <t>日</t>
    <rPh sb="0" eb="1">
      <t>ニチ</t>
    </rPh>
    <phoneticPr fontId="1"/>
  </si>
  <si>
    <t>月</t>
    <rPh sb="0" eb="1">
      <t>ガツ</t>
    </rPh>
    <phoneticPr fontId="1"/>
  </si>
  <si>
    <t>年</t>
    <rPh sb="0" eb="1">
      <t>ネン</t>
    </rPh>
    <phoneticPr fontId="1"/>
  </si>
  <si>
    <t>令和</t>
    <rPh sb="0" eb="2">
      <t>レイワ</t>
    </rPh>
    <phoneticPr fontId="1"/>
  </si>
  <si>
    <t>令和</t>
    <rPh sb="0" eb="2">
      <t>レイワ</t>
    </rPh>
    <phoneticPr fontId="1"/>
  </si>
  <si>
    <t>←日付はチェックシートから引用します</t>
    <rPh sb="1" eb="3">
      <t>ヒヅケ</t>
    </rPh>
    <rPh sb="13" eb="15">
      <t>インヨウ</t>
    </rPh>
    <phoneticPr fontId="1"/>
  </si>
  <si>
    <t>国補助利用者のうち、「こどもエコすまい支援事業」補助利用者である。</t>
    <rPh sb="0" eb="1">
      <t>クニ</t>
    </rPh>
    <rPh sb="1" eb="3">
      <t>ホジョ</t>
    </rPh>
    <rPh sb="3" eb="5">
      <t>リヨウ</t>
    </rPh>
    <rPh sb="5" eb="6">
      <t>シャ</t>
    </rPh>
    <rPh sb="19" eb="23">
      <t>シエンジギョウ</t>
    </rPh>
    <rPh sb="24" eb="28">
      <t>ホジョリヨウ</t>
    </rPh>
    <rPh sb="28" eb="29">
      <t>シャ</t>
    </rPh>
    <phoneticPr fontId="1"/>
  </si>
  <si>
    <r>
      <t>国補助事業の補助利用者である。</t>
    </r>
    <r>
      <rPr>
        <sz val="9"/>
        <color theme="1"/>
        <rFont val="ＭＳ Ｐ明朝"/>
        <family val="1"/>
        <charset val="128"/>
      </rPr>
      <t>（こどもエコすまい支援事業、地域型グリーン化事業など）</t>
    </r>
    <rPh sb="0" eb="5">
      <t>クニホジョジギョウ</t>
    </rPh>
    <rPh sb="6" eb="8">
      <t>ホジョ</t>
    </rPh>
    <rPh sb="8" eb="10">
      <t>リヨウ</t>
    </rPh>
    <rPh sb="10" eb="11">
      <t>シャ</t>
    </rPh>
    <rPh sb="24" eb="28">
      <t>シエンジギョウ</t>
    </rPh>
    <rPh sb="29" eb="32">
      <t>チイキガタ</t>
    </rPh>
    <rPh sb="36" eb="37">
      <t>カ</t>
    </rPh>
    <rPh sb="37" eb="39">
      <t>ジギョウ</t>
    </rPh>
    <phoneticPr fontId="1"/>
  </si>
  <si>
    <t>補助金の名称</t>
    <rPh sb="0" eb="3">
      <t>ホジョキン</t>
    </rPh>
    <rPh sb="4" eb="6">
      <t>メイショウ</t>
    </rPh>
    <phoneticPr fontId="1"/>
  </si>
  <si>
    <t>※併用する補助金をすべてを記入してください。</t>
    <rPh sb="1" eb="3">
      <t>ヘイヨウ</t>
    </rPh>
    <rPh sb="5" eb="8">
      <t>ホジョキン</t>
    </rPh>
    <rPh sb="13" eb="15">
      <t>キニュウ</t>
    </rPh>
    <phoneticPr fontId="1"/>
  </si>
  <si>
    <t>性能区分</t>
    <rPh sb="0" eb="2">
      <t>セイノウ</t>
    </rPh>
    <rPh sb="2" eb="4">
      <t>クブン</t>
    </rPh>
    <phoneticPr fontId="1"/>
  </si>
  <si>
    <t>当該住宅は【再生可能エネルギー発電設備】を設置する。</t>
    <rPh sb="0" eb="4">
      <t>トウガイジュウタク</t>
    </rPh>
    <rPh sb="6" eb="8">
      <t>サイセイ</t>
    </rPh>
    <rPh sb="8" eb="10">
      <t>カノウ</t>
    </rPh>
    <rPh sb="15" eb="17">
      <t>ハツデン</t>
    </rPh>
    <rPh sb="17" eb="19">
      <t>セツビ</t>
    </rPh>
    <rPh sb="21" eb="23">
      <t>セッチ</t>
    </rPh>
    <phoneticPr fontId="1"/>
  </si>
  <si>
    <t>当該住宅は【ZEH】である。</t>
    <rPh sb="0" eb="4">
      <t>トウガイジュウタク</t>
    </rPh>
    <phoneticPr fontId="1"/>
  </si>
  <si>
    <t>設備</t>
    <rPh sb="0" eb="2">
      <t>セツビ</t>
    </rPh>
    <phoneticPr fontId="1"/>
  </si>
  <si>
    <t>区分</t>
    <rPh sb="0" eb="2">
      <t>クブン</t>
    </rPh>
    <phoneticPr fontId="1"/>
  </si>
  <si>
    <t>ZEHでない場合、太陽光発電設備の将来的な設置に備えていること。</t>
    <rPh sb="6" eb="8">
      <t>バアイ</t>
    </rPh>
    <rPh sb="9" eb="16">
      <t>タイヨウコウハツデンセツビ</t>
    </rPh>
    <rPh sb="17" eb="19">
      <t>ショウライ</t>
    </rPh>
    <rPh sb="19" eb="20">
      <t>テキ</t>
    </rPh>
    <rPh sb="21" eb="23">
      <t>セッチ</t>
    </rPh>
    <rPh sb="24" eb="25">
      <t>ソナ</t>
    </rPh>
    <phoneticPr fontId="1"/>
  </si>
  <si>
    <t>※将来的な設置の備えとは、太陽光パネルの設置に配慮した屋根形状と積載荷重の考慮をいう。</t>
    <rPh sb="1" eb="4">
      <t>ショウライテキ</t>
    </rPh>
    <rPh sb="5" eb="7">
      <t>セッチ</t>
    </rPh>
    <rPh sb="8" eb="9">
      <t>ソナ</t>
    </rPh>
    <rPh sb="20" eb="22">
      <t>セッチ</t>
    </rPh>
    <phoneticPr fontId="1"/>
  </si>
  <si>
    <t>とっとり未来型省エネ住宅特別促進事業補助金</t>
    <rPh sb="4" eb="7">
      <t>ミライガタ</t>
    </rPh>
    <rPh sb="7" eb="8">
      <t>ショウ</t>
    </rPh>
    <rPh sb="10" eb="12">
      <t>ジュウタク</t>
    </rPh>
    <rPh sb="12" eb="16">
      <t>トクベツソクシン</t>
    </rPh>
    <rPh sb="18" eb="21">
      <t>ホジョキン</t>
    </rPh>
    <phoneticPr fontId="1"/>
  </si>
  <si>
    <t>《補助金の内訳》</t>
    <rPh sb="1" eb="4">
      <t>ホジョキン</t>
    </rPh>
    <rPh sb="5" eb="7">
      <t>ウチワケ</t>
    </rPh>
    <phoneticPr fontId="1"/>
  </si>
  <si>
    <t>とっとり住まいる支援事業補助金</t>
    <rPh sb="4" eb="5">
      <t>ス</t>
    </rPh>
    <rPh sb="8" eb="10">
      <t>シエン</t>
    </rPh>
    <rPh sb="10" eb="12">
      <t>ジギョウ</t>
    </rPh>
    <rPh sb="12" eb="15">
      <t>ホジョキン</t>
    </rPh>
    <phoneticPr fontId="1"/>
  </si>
  <si>
    <t>とっとり未来型省エネ住宅特別促進事業補助金</t>
    <rPh sb="4" eb="7">
      <t>ミライガタ</t>
    </rPh>
    <rPh sb="7" eb="8">
      <t>ショウ</t>
    </rPh>
    <rPh sb="10" eb="12">
      <t>ジュウタク</t>
    </rPh>
    <rPh sb="12" eb="14">
      <t>トクベツ</t>
    </rPh>
    <rPh sb="14" eb="18">
      <t>ソクシンジギョウ</t>
    </rPh>
    <rPh sb="18" eb="21">
      <t>ホジョキン</t>
    </rPh>
    <phoneticPr fontId="1"/>
  </si>
  <si>
    <t>万円</t>
    <rPh sb="0" eb="2">
      <t>マンエン</t>
    </rPh>
    <phoneticPr fontId="1"/>
  </si>
  <si>
    <r>
      <t>・</t>
    </r>
    <r>
      <rPr>
        <sz val="9"/>
        <color rgb="FFFF0000"/>
        <rFont val="ＭＳ Ｐ明朝"/>
        <family val="1"/>
        <charset val="128"/>
      </rPr>
      <t>含水率20%以下</t>
    </r>
    <r>
      <rPr>
        <sz val="9"/>
        <color theme="1"/>
        <rFont val="ＭＳ Ｐ明朝"/>
        <family val="1"/>
        <charset val="128"/>
      </rPr>
      <t>の県産内外装材（木塀、門含む。）を１m2以上使用する場合、</t>
    </r>
    <r>
      <rPr>
        <sz val="9"/>
        <color rgb="FFFF0000"/>
        <rFont val="ＭＳ Ｐ明朝"/>
        <family val="1"/>
        <charset val="128"/>
      </rPr>
      <t>見付面積</t>
    </r>
    <r>
      <rPr>
        <sz val="9"/>
        <color theme="1"/>
        <rFont val="ＭＳ Ｐ明朝"/>
        <family val="1"/>
        <charset val="128"/>
      </rPr>
      <t>１m2につき２千円が交付されます。</t>
    </r>
    <rPh sb="1" eb="4">
      <t>ガンスイリツ</t>
    </rPh>
    <rPh sb="7" eb="9">
      <t>イカ</t>
    </rPh>
    <rPh sb="10" eb="12">
      <t>ケンサン</t>
    </rPh>
    <rPh sb="12" eb="13">
      <t>ナイ</t>
    </rPh>
    <rPh sb="13" eb="16">
      <t>ガイソウザイ</t>
    </rPh>
    <rPh sb="17" eb="18">
      <t>モク</t>
    </rPh>
    <rPh sb="18" eb="19">
      <t>ベイ</t>
    </rPh>
    <rPh sb="20" eb="21">
      <t>モン</t>
    </rPh>
    <rPh sb="21" eb="22">
      <t>フク</t>
    </rPh>
    <rPh sb="29" eb="31">
      <t>イジョウ</t>
    </rPh>
    <rPh sb="31" eb="33">
      <t>シヨウ</t>
    </rPh>
    <rPh sb="35" eb="37">
      <t>バアイ</t>
    </rPh>
    <rPh sb="38" eb="40">
      <t>ミツケ</t>
    </rPh>
    <rPh sb="40" eb="42">
      <t>メンセキ</t>
    </rPh>
    <rPh sb="49" eb="51">
      <t>センエン</t>
    </rPh>
    <rPh sb="52" eb="54">
      <t>コウフ</t>
    </rPh>
    <phoneticPr fontId="1"/>
  </si>
  <si>
    <r>
      <rPr>
        <sz val="9"/>
        <color rgb="FFFF0000"/>
        <rFont val="ＭＳ 明朝"/>
        <family val="1"/>
        <charset val="128"/>
      </rPr>
      <t>含水率の測定結果写真</t>
    </r>
    <r>
      <rPr>
        <sz val="9"/>
        <color rgb="FF0066FF"/>
        <rFont val="ＭＳ 明朝"/>
        <family val="1"/>
        <charset val="128"/>
      </rPr>
      <t>又は</t>
    </r>
    <r>
      <rPr>
        <sz val="9"/>
        <color rgb="FFFF0000"/>
        <rFont val="ＭＳ 明朝"/>
        <family val="1"/>
        <charset val="128"/>
      </rPr>
      <t>日本農林規格県産材（JAS格付及び含水率20%以下）であることを証明する書類</t>
    </r>
    <rPh sb="10" eb="11">
      <t>マタ</t>
    </rPh>
    <phoneticPr fontId="1"/>
  </si>
  <si>
    <t>※国事業『こどもエコすまい支援事業』補助利用者にあっては補助額は０円となります。</t>
    <rPh sb="20" eb="23">
      <t>リヨウシャ</t>
    </rPh>
    <rPh sb="28" eb="31">
      <t>ホジョガク</t>
    </rPh>
    <rPh sb="33" eb="34">
      <t>エン</t>
    </rPh>
    <phoneticPr fontId="1"/>
  </si>
  <si>
    <t>行挿入、セル結合、計算式削除厳禁</t>
    <rPh sb="0" eb="1">
      <t>ギョウ</t>
    </rPh>
    <rPh sb="1" eb="3">
      <t>ソウニュウ</t>
    </rPh>
    <rPh sb="6" eb="8">
      <t>ケツゴウ</t>
    </rPh>
    <rPh sb="9" eb="12">
      <t>ケイサンシキ</t>
    </rPh>
    <rPh sb="12" eb="14">
      <t>サクジョ</t>
    </rPh>
    <rPh sb="14" eb="16">
      <t>ゲンキン</t>
    </rPh>
    <phoneticPr fontId="1"/>
  </si>
  <si>
    <t>申請</t>
    <rPh sb="0" eb="2">
      <t>シンセイ</t>
    </rPh>
    <phoneticPr fontId="1"/>
  </si>
  <si>
    <t>実績</t>
    <rPh sb="0" eb="2">
      <t>ジッセキ</t>
    </rPh>
    <phoneticPr fontId="1"/>
  </si>
  <si>
    <t>取消・取下、支払済の別（自動表示）</t>
    <rPh sb="3" eb="5">
      <t>トリサ</t>
    </rPh>
    <rPh sb="6" eb="8">
      <t>シハライ</t>
    </rPh>
    <rPh sb="8" eb="9">
      <t>ズ</t>
    </rPh>
    <rPh sb="10" eb="11">
      <t>ベツ</t>
    </rPh>
    <rPh sb="12" eb="14">
      <t>ジドウ</t>
    </rPh>
    <rPh sb="14" eb="16">
      <t>ヒョウジ</t>
    </rPh>
    <phoneticPr fontId="35"/>
  </si>
  <si>
    <t>通し番号</t>
    <rPh sb="0" eb="1">
      <t>トオ</t>
    </rPh>
    <rPh sb="2" eb="4">
      <t>バンゴウ</t>
    </rPh>
    <phoneticPr fontId="18"/>
  </si>
  <si>
    <t>区分</t>
    <rPh sb="0" eb="2">
      <t>クブン</t>
    </rPh>
    <phoneticPr fontId="18"/>
  </si>
  <si>
    <t>債務負担行為</t>
    <rPh sb="0" eb="2">
      <t>サイム</t>
    </rPh>
    <rPh sb="2" eb="4">
      <t>フタン</t>
    </rPh>
    <rPh sb="4" eb="6">
      <t>コウイ</t>
    </rPh>
    <phoneticPr fontId="35"/>
  </si>
  <si>
    <t>電子申請利用
（交付申請）</t>
    <rPh sb="0" eb="4">
      <t>デンシシンセイ</t>
    </rPh>
    <rPh sb="4" eb="6">
      <t>リヨウ</t>
    </rPh>
    <rPh sb="8" eb="12">
      <t>コウフシンセイ</t>
    </rPh>
    <phoneticPr fontId="1"/>
  </si>
  <si>
    <t>交付申請日
（登録の場合は、登録申請日）</t>
    <phoneticPr fontId="1"/>
  </si>
  <si>
    <t>申請者</t>
    <rPh sb="0" eb="3">
      <t>シンセイシャ</t>
    </rPh>
    <phoneticPr fontId="18"/>
  </si>
  <si>
    <t>建設地</t>
    <rPh sb="0" eb="3">
      <t>ケンセツチ</t>
    </rPh>
    <phoneticPr fontId="18"/>
  </si>
  <si>
    <t>新築助成（予定）</t>
    <rPh sb="0" eb="2">
      <t>シンチク</t>
    </rPh>
    <rPh sb="2" eb="4">
      <t>ジョセイ</t>
    </rPh>
    <rPh sb="5" eb="7">
      <t>ヨテイ</t>
    </rPh>
    <phoneticPr fontId="18"/>
  </si>
  <si>
    <t>交付決定額
（新築）</t>
    <rPh sb="0" eb="2">
      <t>コウフ</t>
    </rPh>
    <rPh sb="2" eb="4">
      <t>ケッテイ</t>
    </rPh>
    <rPh sb="4" eb="5">
      <t>ガク</t>
    </rPh>
    <rPh sb="7" eb="9">
      <t>シンチク</t>
    </rPh>
    <phoneticPr fontId="35"/>
  </si>
  <si>
    <t>改修助成（予定）</t>
    <rPh sb="0" eb="2">
      <t>カイシュウ</t>
    </rPh>
    <rPh sb="2" eb="4">
      <t>ジョセイ</t>
    </rPh>
    <rPh sb="5" eb="7">
      <t>ヨテイ</t>
    </rPh>
    <phoneticPr fontId="35"/>
  </si>
  <si>
    <t>予定工期</t>
    <rPh sb="0" eb="2">
      <t>ヨテイ</t>
    </rPh>
    <rPh sb="2" eb="4">
      <t>コウキ</t>
    </rPh>
    <phoneticPr fontId="18"/>
  </si>
  <si>
    <t>交付（登録）決定</t>
    <rPh sb="0" eb="2">
      <t>コウフ</t>
    </rPh>
    <rPh sb="3" eb="5">
      <t>トウロク</t>
    </rPh>
    <rPh sb="6" eb="8">
      <t>ケッテイ</t>
    </rPh>
    <phoneticPr fontId="18"/>
  </si>
  <si>
    <t>業者名</t>
    <rPh sb="0" eb="2">
      <t>ギョウシャ</t>
    </rPh>
    <rPh sb="2" eb="3">
      <t>メイ</t>
    </rPh>
    <phoneticPr fontId="18"/>
  </si>
  <si>
    <t>プレカット事業者名</t>
    <rPh sb="5" eb="8">
      <t>ジギョウシャ</t>
    </rPh>
    <rPh sb="8" eb="9">
      <t>メイ</t>
    </rPh>
    <phoneticPr fontId="1"/>
  </si>
  <si>
    <t>延面積</t>
    <rPh sb="0" eb="1">
      <t>ノ</t>
    </rPh>
    <rPh sb="1" eb="3">
      <t>メンセキ</t>
    </rPh>
    <phoneticPr fontId="35"/>
  </si>
  <si>
    <t>工事費</t>
    <rPh sb="0" eb="3">
      <t>コウジヒ</t>
    </rPh>
    <phoneticPr fontId="35"/>
  </si>
  <si>
    <t>建築確認</t>
    <rPh sb="0" eb="2">
      <t>ケンチク</t>
    </rPh>
    <rPh sb="2" eb="4">
      <t>カクニン</t>
    </rPh>
    <phoneticPr fontId="35"/>
  </si>
  <si>
    <t>変更承認</t>
    <rPh sb="0" eb="2">
      <t>ヘンコウ</t>
    </rPh>
    <rPh sb="2" eb="4">
      <t>ショウニン</t>
    </rPh>
    <phoneticPr fontId="35"/>
  </si>
  <si>
    <t>フラット35子育て支援型利用</t>
    <rPh sb="6" eb="8">
      <t>コソダ</t>
    </rPh>
    <rPh sb="9" eb="12">
      <t>シエンガタ</t>
    </rPh>
    <rPh sb="12" eb="14">
      <t>リヨウ</t>
    </rPh>
    <phoneticPr fontId="35"/>
  </si>
  <si>
    <t>補助金併用</t>
    <rPh sb="0" eb="3">
      <t>ホジョキン</t>
    </rPh>
    <rPh sb="3" eb="5">
      <t>ヘイヨウ</t>
    </rPh>
    <phoneticPr fontId="35"/>
  </si>
  <si>
    <t>省エネルギー性能</t>
    <rPh sb="0" eb="1">
      <t>ショウ</t>
    </rPh>
    <rPh sb="6" eb="8">
      <t>セイノウ</t>
    </rPh>
    <phoneticPr fontId="1"/>
  </si>
  <si>
    <t>新築助成（実績）</t>
    <rPh sb="0" eb="2">
      <t>シンチク</t>
    </rPh>
    <rPh sb="2" eb="4">
      <t>ジョセイ</t>
    </rPh>
    <rPh sb="5" eb="7">
      <t>ジッセキ</t>
    </rPh>
    <phoneticPr fontId="18"/>
  </si>
  <si>
    <t>改修助成（実績）</t>
    <rPh sb="0" eb="2">
      <t>カイシュウ</t>
    </rPh>
    <rPh sb="2" eb="4">
      <t>ジョセイ</t>
    </rPh>
    <rPh sb="5" eb="7">
      <t>ジッセキ</t>
    </rPh>
    <phoneticPr fontId="35"/>
  </si>
  <si>
    <t>額の確定</t>
    <rPh sb="0" eb="1">
      <t>ガク</t>
    </rPh>
    <rPh sb="2" eb="4">
      <t>カクテイ</t>
    </rPh>
    <phoneticPr fontId="35"/>
  </si>
  <si>
    <t>氏名</t>
    <rPh sb="0" eb="2">
      <t>シメイ</t>
    </rPh>
    <phoneticPr fontId="18"/>
  </si>
  <si>
    <t>郵便番号</t>
    <rPh sb="0" eb="4">
      <t>ユウビンバンゴウ</t>
    </rPh>
    <phoneticPr fontId="35"/>
  </si>
  <si>
    <t>住所</t>
    <rPh sb="0" eb="2">
      <t>ジュウショ</t>
    </rPh>
    <phoneticPr fontId="35"/>
  </si>
  <si>
    <t>電話</t>
    <rPh sb="0" eb="2">
      <t>デンワ</t>
    </rPh>
    <phoneticPr fontId="18"/>
  </si>
  <si>
    <t>県産材定額</t>
    <rPh sb="0" eb="1">
      <t>ケン</t>
    </rPh>
    <rPh sb="1" eb="3">
      <t>サンザイ</t>
    </rPh>
    <rPh sb="3" eb="5">
      <t>テイガク</t>
    </rPh>
    <phoneticPr fontId="1"/>
  </si>
  <si>
    <t>県産規格材活用</t>
    <rPh sb="0" eb="2">
      <t>ケンサン</t>
    </rPh>
    <rPh sb="2" eb="4">
      <t>キカク</t>
    </rPh>
    <rPh sb="4" eb="5">
      <t>ザイ</t>
    </rPh>
    <rPh sb="5" eb="7">
      <t>カツヨウ</t>
    </rPh>
    <phoneticPr fontId="18"/>
  </si>
  <si>
    <t>機械等級区分構造材</t>
    <rPh sb="0" eb="2">
      <t>キカイ</t>
    </rPh>
    <rPh sb="2" eb="4">
      <t>トウキュウ</t>
    </rPh>
    <rPh sb="4" eb="6">
      <t>クブン</t>
    </rPh>
    <rPh sb="6" eb="9">
      <t>コウゾウザイ</t>
    </rPh>
    <phoneticPr fontId="18"/>
  </si>
  <si>
    <t>県産内外装材</t>
    <rPh sb="0" eb="2">
      <t>ケンサン</t>
    </rPh>
    <rPh sb="2" eb="5">
      <t>ナイガイソウ</t>
    </rPh>
    <rPh sb="5" eb="6">
      <t>ザイ</t>
    </rPh>
    <phoneticPr fontId="18"/>
  </si>
  <si>
    <t>県産ＣＬＴ材</t>
    <rPh sb="0" eb="2">
      <t>ケンサン</t>
    </rPh>
    <rPh sb="5" eb="6">
      <t>ザイ</t>
    </rPh>
    <phoneticPr fontId="18"/>
  </si>
  <si>
    <t>子育て世帯等</t>
    <rPh sb="0" eb="2">
      <t>コソダ</t>
    </rPh>
    <rPh sb="3" eb="5">
      <t>セタイ</t>
    </rPh>
    <rPh sb="5" eb="6">
      <t>トウ</t>
    </rPh>
    <phoneticPr fontId="35"/>
  </si>
  <si>
    <t>三世代同居等</t>
    <rPh sb="0" eb="1">
      <t>サン</t>
    </rPh>
    <rPh sb="1" eb="3">
      <t>セダイ</t>
    </rPh>
    <rPh sb="3" eb="5">
      <t>ドウキョ</t>
    </rPh>
    <rPh sb="5" eb="6">
      <t>トウ</t>
    </rPh>
    <phoneticPr fontId="35"/>
  </si>
  <si>
    <t>伝統技能活用（４ポイント以上該当）</t>
    <rPh sb="0" eb="2">
      <t>デントウ</t>
    </rPh>
    <rPh sb="2" eb="4">
      <t>ギノウ</t>
    </rPh>
    <rPh sb="4" eb="6">
      <t>カツヨウ</t>
    </rPh>
    <rPh sb="12" eb="14">
      <t>イジョウ</t>
    </rPh>
    <rPh sb="14" eb="16">
      <t>ガイトウ</t>
    </rPh>
    <phoneticPr fontId="18"/>
  </si>
  <si>
    <t>県産材</t>
    <rPh sb="0" eb="3">
      <t>ケンサンザイ</t>
    </rPh>
    <phoneticPr fontId="35"/>
  </si>
  <si>
    <t>伝統</t>
    <rPh sb="0" eb="2">
      <t>デントウ</t>
    </rPh>
    <phoneticPr fontId="1"/>
  </si>
  <si>
    <t>交付決定額
（改修）</t>
    <rPh sb="0" eb="2">
      <t>コウフ</t>
    </rPh>
    <rPh sb="2" eb="4">
      <t>ケッテイ</t>
    </rPh>
    <rPh sb="4" eb="5">
      <t>ガク</t>
    </rPh>
    <rPh sb="7" eb="9">
      <t>カイシュウ</t>
    </rPh>
    <phoneticPr fontId="35"/>
  </si>
  <si>
    <t>県産規格材</t>
    <rPh sb="0" eb="2">
      <t>ケンサン</t>
    </rPh>
    <rPh sb="2" eb="4">
      <t>キカク</t>
    </rPh>
    <rPh sb="4" eb="5">
      <t>ザイ</t>
    </rPh>
    <phoneticPr fontId="18"/>
  </si>
  <si>
    <t>確定額
(千円)</t>
    <rPh sb="0" eb="2">
      <t>カクテイ</t>
    </rPh>
    <rPh sb="2" eb="3">
      <t>ガク</t>
    </rPh>
    <rPh sb="3" eb="4">
      <t>キンガク</t>
    </rPh>
    <rPh sb="5" eb="7">
      <t>センエン</t>
    </rPh>
    <phoneticPr fontId="35"/>
  </si>
  <si>
    <t>実績減</t>
    <rPh sb="0" eb="2">
      <t>ジッセキ</t>
    </rPh>
    <rPh sb="2" eb="3">
      <t>ゲン</t>
    </rPh>
    <phoneticPr fontId="1"/>
  </si>
  <si>
    <t>交付確定額
（改修）</t>
    <rPh sb="0" eb="2">
      <t>コウフ</t>
    </rPh>
    <rPh sb="2" eb="4">
      <t>カクテイ</t>
    </rPh>
    <rPh sb="4" eb="5">
      <t>ガク</t>
    </rPh>
    <rPh sb="7" eb="9">
      <t>カイシュウ</t>
    </rPh>
    <phoneticPr fontId="35"/>
  </si>
  <si>
    <t>自動表示</t>
    <rPh sb="0" eb="2">
      <t>ジドウ</t>
    </rPh>
    <rPh sb="2" eb="4">
      <t>ヒョウジ</t>
    </rPh>
    <phoneticPr fontId="1"/>
  </si>
  <si>
    <t>自動表示</t>
    <rPh sb="0" eb="2">
      <t>ジドウ</t>
    </rPh>
    <rPh sb="2" eb="4">
      <t>ヒョウジ</t>
    </rPh>
    <phoneticPr fontId="18"/>
  </si>
  <si>
    <t>支払済取下取消判定</t>
    <rPh sb="0" eb="2">
      <t>シハライ</t>
    </rPh>
    <rPh sb="2" eb="3">
      <t>ズ</t>
    </rPh>
    <rPh sb="3" eb="4">
      <t>ト</t>
    </rPh>
    <rPh sb="4" eb="5">
      <t>サ</t>
    </rPh>
    <rPh sb="5" eb="6">
      <t>ト</t>
    </rPh>
    <rPh sb="6" eb="7">
      <t>ケ</t>
    </rPh>
    <rPh sb="7" eb="9">
      <t>ハンテイ</t>
    </rPh>
    <phoneticPr fontId="1"/>
  </si>
  <si>
    <t>選択式</t>
    <rPh sb="0" eb="2">
      <t>センタク</t>
    </rPh>
    <rPh sb="2" eb="3">
      <t>シキ</t>
    </rPh>
    <phoneticPr fontId="1"/>
  </si>
  <si>
    <t>建売住宅の申請判定</t>
    <rPh sb="0" eb="2">
      <t>タテウリ</t>
    </rPh>
    <rPh sb="2" eb="4">
      <t>ジュウタク</t>
    </rPh>
    <rPh sb="5" eb="7">
      <t>シンセイ</t>
    </rPh>
    <rPh sb="7" eb="9">
      <t>ハンテイ</t>
    </rPh>
    <phoneticPr fontId="1"/>
  </si>
  <si>
    <t>大字名、丁目、地番等</t>
    <rPh sb="4" eb="6">
      <t>チョウメ</t>
    </rPh>
    <rPh sb="7" eb="9">
      <t>チバン</t>
    </rPh>
    <rPh sb="9" eb="10">
      <t>トウ</t>
    </rPh>
    <phoneticPr fontId="35"/>
  </si>
  <si>
    <r>
      <t xml:space="preserve">実木材
使用量
</t>
    </r>
    <r>
      <rPr>
        <sz val="10"/>
        <color indexed="10"/>
        <rFont val="ＭＳ Ｐゴシック"/>
        <family val="3"/>
        <charset val="128"/>
      </rPr>
      <t>(m3)</t>
    </r>
    <rPh sb="0" eb="1">
      <t>ジツ</t>
    </rPh>
    <rPh sb="1" eb="3">
      <t>モクザイ</t>
    </rPh>
    <rPh sb="4" eb="7">
      <t>シヨウリョウ</t>
    </rPh>
    <phoneticPr fontId="35"/>
  </si>
  <si>
    <r>
      <rPr>
        <b/>
        <sz val="10"/>
        <color indexed="10"/>
        <rFont val="ＭＳ Ｐゴシック"/>
        <family val="3"/>
        <charset val="128"/>
      </rPr>
      <t>実</t>
    </r>
    <r>
      <rPr>
        <sz val="10"/>
        <color indexed="10"/>
        <rFont val="ＭＳ Ｐゴシック"/>
        <family val="3"/>
        <charset val="128"/>
      </rPr>
      <t xml:space="preserve">
使用量
(m3)</t>
    </r>
    <rPh sb="0" eb="1">
      <t>ジツ</t>
    </rPh>
    <rPh sb="2" eb="5">
      <t>シヨウリョウ</t>
    </rPh>
    <phoneticPr fontId="35"/>
  </si>
  <si>
    <t>補助金額
(千円)</t>
    <rPh sb="0" eb="3">
      <t>ホジョキン</t>
    </rPh>
    <rPh sb="3" eb="4">
      <t>ガク</t>
    </rPh>
    <rPh sb="6" eb="8">
      <t>センエン</t>
    </rPh>
    <phoneticPr fontId="35"/>
  </si>
  <si>
    <t xml:space="preserve">有
</t>
    <rPh sb="0" eb="1">
      <t>ア</t>
    </rPh>
    <phoneticPr fontId="35"/>
  </si>
  <si>
    <t>内外装材使用量
(m3)</t>
    <rPh sb="0" eb="3">
      <t>ナイガイソウ</t>
    </rPh>
    <rPh sb="3" eb="4">
      <t>ザイ</t>
    </rPh>
    <rPh sb="4" eb="7">
      <t>シヨウリョウ</t>
    </rPh>
    <phoneticPr fontId="35"/>
  </si>
  <si>
    <t>算出値
(千円)</t>
    <rPh sb="0" eb="2">
      <t>サンシュツ</t>
    </rPh>
    <rPh sb="2" eb="3">
      <t>チ</t>
    </rPh>
    <rPh sb="5" eb="7">
      <t>センエン</t>
    </rPh>
    <phoneticPr fontId="35"/>
  </si>
  <si>
    <t>CLT使用量
(m3)</t>
    <rPh sb="3" eb="6">
      <t>シヨウリョウ</t>
    </rPh>
    <phoneticPr fontId="35"/>
  </si>
  <si>
    <t>補助金額</t>
    <rPh sb="0" eb="3">
      <t>ホジョキン</t>
    </rPh>
    <rPh sb="3" eb="4">
      <t>ガク</t>
    </rPh>
    <phoneticPr fontId="1"/>
  </si>
  <si>
    <r>
      <t>18歳以下</t>
    </r>
    <r>
      <rPr>
        <sz val="10"/>
        <color rgb="FFFF0000"/>
        <rFont val="ＭＳ Ｐゴシック"/>
        <family val="3"/>
        <charset val="128"/>
        <scheme val="minor"/>
      </rPr>
      <t>（選択式）</t>
    </r>
    <rPh sb="2" eb="3">
      <t>サイ</t>
    </rPh>
    <rPh sb="3" eb="5">
      <t>イカ</t>
    </rPh>
    <phoneticPr fontId="35"/>
  </si>
  <si>
    <r>
      <t>18歳以下なしかつ婚姻10年</t>
    </r>
    <r>
      <rPr>
        <sz val="8"/>
        <color rgb="FFFF0000"/>
        <rFont val="ＭＳ Ｐゴシック"/>
        <family val="3"/>
        <charset val="128"/>
        <scheme val="minor"/>
      </rPr>
      <t>（選択式）</t>
    </r>
    <rPh sb="2" eb="3">
      <t>サイ</t>
    </rPh>
    <rPh sb="3" eb="5">
      <t>イカ</t>
    </rPh>
    <rPh sb="9" eb="11">
      <t>コンイン</t>
    </rPh>
    <rPh sb="13" eb="14">
      <t>ネン</t>
    </rPh>
    <phoneticPr fontId="35"/>
  </si>
  <si>
    <t xml:space="preserve">有
</t>
    <rPh sb="0" eb="1">
      <t>ア</t>
    </rPh>
    <phoneticPr fontId="35"/>
  </si>
  <si>
    <t>ポイント数</t>
    <rPh sb="4" eb="5">
      <t>スウ</t>
    </rPh>
    <phoneticPr fontId="35"/>
  </si>
  <si>
    <r>
      <t>瓦の種類</t>
    </r>
    <r>
      <rPr>
        <sz val="10"/>
        <color rgb="FFFF0000"/>
        <rFont val="ＭＳ Ｐゴシック"/>
        <family val="3"/>
        <charset val="128"/>
        <scheme val="minor"/>
      </rPr>
      <t>（選択式）</t>
    </r>
    <rPh sb="0" eb="1">
      <t>カワラ</t>
    </rPh>
    <rPh sb="2" eb="4">
      <t>シュルイ</t>
    </rPh>
    <rPh sb="5" eb="8">
      <t>センタクシキ</t>
    </rPh>
    <phoneticPr fontId="1"/>
  </si>
  <si>
    <r>
      <t>左官材料の種類</t>
    </r>
    <r>
      <rPr>
        <sz val="10"/>
        <color rgb="FFFF0000"/>
        <rFont val="ＭＳ Ｐゴシック"/>
        <family val="3"/>
        <charset val="128"/>
        <scheme val="minor"/>
      </rPr>
      <t>（選択式）</t>
    </r>
    <rPh sb="0" eb="2">
      <t>サカン</t>
    </rPh>
    <rPh sb="2" eb="4">
      <t>ザイリョウ</t>
    </rPh>
    <rPh sb="5" eb="7">
      <t>シュルイ</t>
    </rPh>
    <rPh sb="8" eb="11">
      <t>センタクシキ</t>
    </rPh>
    <phoneticPr fontId="1"/>
  </si>
  <si>
    <t>実木材
使用量</t>
  </si>
  <si>
    <t>構造材使用量m3</t>
    <rPh sb="0" eb="3">
      <t>コウゾウザイ</t>
    </rPh>
    <rPh sb="3" eb="5">
      <t>シヨウ</t>
    </rPh>
    <rPh sb="5" eb="6">
      <t>リョウ</t>
    </rPh>
    <phoneticPr fontId="35"/>
  </si>
  <si>
    <t>内外装使用面積m2</t>
    <rPh sb="0" eb="3">
      <t>ナイガイソウ</t>
    </rPh>
    <rPh sb="3" eb="5">
      <t>シヨウ</t>
    </rPh>
    <rPh sb="5" eb="7">
      <t>メンセキ</t>
    </rPh>
    <phoneticPr fontId="35"/>
  </si>
  <si>
    <t>補助金額
（千円）</t>
    <rPh sb="0" eb="2">
      <t>ホジョ</t>
    </rPh>
    <rPh sb="2" eb="4">
      <t>キンガク</t>
    </rPh>
    <rPh sb="6" eb="8">
      <t>センエン</t>
    </rPh>
    <phoneticPr fontId="35"/>
  </si>
  <si>
    <r>
      <t>近居（子育て世帯）</t>
    </r>
    <r>
      <rPr>
        <sz val="10"/>
        <color rgb="FFFF0000"/>
        <rFont val="ＭＳ Ｐゴシック"/>
        <family val="3"/>
        <charset val="128"/>
        <scheme val="minor"/>
      </rPr>
      <t>（選択式）</t>
    </r>
    <rPh sb="0" eb="2">
      <t>キンキョ</t>
    </rPh>
    <phoneticPr fontId="35"/>
  </si>
  <si>
    <r>
      <t>同居（子育て世帯）</t>
    </r>
    <r>
      <rPr>
        <sz val="10"/>
        <color rgb="FFFF0000"/>
        <rFont val="ＭＳ Ｐゴシック"/>
        <family val="3"/>
        <charset val="128"/>
        <scheme val="minor"/>
      </rPr>
      <t>（選択式）</t>
    </r>
    <rPh sb="0" eb="2">
      <t>ドウキョ</t>
    </rPh>
    <rPh sb="3" eb="5">
      <t>コソダ</t>
    </rPh>
    <rPh sb="6" eb="8">
      <t>セタイ</t>
    </rPh>
    <phoneticPr fontId="35"/>
  </si>
  <si>
    <r>
      <t>同居（親世帯）</t>
    </r>
    <r>
      <rPr>
        <sz val="10"/>
        <color rgb="FFFF0000"/>
        <rFont val="ＭＳ Ｐゴシック"/>
        <family val="3"/>
        <charset val="128"/>
        <scheme val="minor"/>
      </rPr>
      <t>（選択式）</t>
    </r>
    <rPh sb="0" eb="2">
      <t>ドウキョ</t>
    </rPh>
    <rPh sb="3" eb="4">
      <t>オヤ</t>
    </rPh>
    <rPh sb="4" eb="6">
      <t>セタイ</t>
    </rPh>
    <phoneticPr fontId="35"/>
  </si>
  <si>
    <t>大工
面積</t>
    <rPh sb="0" eb="2">
      <t>ダイク</t>
    </rPh>
    <rPh sb="3" eb="5">
      <t>メンセキ</t>
    </rPh>
    <phoneticPr fontId="35"/>
  </si>
  <si>
    <t>左官
面積</t>
    <rPh sb="0" eb="2">
      <t>サカン</t>
    </rPh>
    <rPh sb="3" eb="5">
      <t>メンセキ</t>
    </rPh>
    <phoneticPr fontId="35"/>
  </si>
  <si>
    <t>建具
面積</t>
    <rPh sb="0" eb="2">
      <t>タテグ</t>
    </rPh>
    <rPh sb="3" eb="5">
      <t>メンセキ</t>
    </rPh>
    <phoneticPr fontId="35"/>
  </si>
  <si>
    <t>補助金額計
（千円）</t>
    <rPh sb="0" eb="2">
      <t>ホジョ</t>
    </rPh>
    <rPh sb="2" eb="4">
      <t>キンガク</t>
    </rPh>
    <rPh sb="4" eb="5">
      <t>ケイ</t>
    </rPh>
    <rPh sb="7" eb="9">
      <t>センエン</t>
    </rPh>
    <phoneticPr fontId="35"/>
  </si>
  <si>
    <t>(千円）</t>
    <rPh sb="1" eb="3">
      <t>センエン</t>
    </rPh>
    <phoneticPr fontId="18"/>
  </si>
  <si>
    <t>着工</t>
    <rPh sb="0" eb="2">
      <t>チャッコウ</t>
    </rPh>
    <phoneticPr fontId="18"/>
  </si>
  <si>
    <t>完成</t>
    <rPh sb="0" eb="2">
      <t>カンセイ</t>
    </rPh>
    <phoneticPr fontId="18"/>
  </si>
  <si>
    <t>日付</t>
    <rPh sb="0" eb="2">
      <t>ヒヅケ</t>
    </rPh>
    <phoneticPr fontId="18"/>
  </si>
  <si>
    <t>金額</t>
    <rPh sb="0" eb="2">
      <t>キンガク</t>
    </rPh>
    <phoneticPr fontId="18"/>
  </si>
  <si>
    <t>社名等</t>
    <rPh sb="0" eb="2">
      <t>シャメイ</t>
    </rPh>
    <rPh sb="2" eb="3">
      <t>トウ</t>
    </rPh>
    <phoneticPr fontId="35"/>
  </si>
  <si>
    <t>所在地</t>
    <rPh sb="0" eb="3">
      <t>ショザイチ</t>
    </rPh>
    <phoneticPr fontId="35"/>
  </si>
  <si>
    <r>
      <t>事業者名称</t>
    </r>
    <r>
      <rPr>
        <sz val="10"/>
        <color rgb="FFFF0000"/>
        <rFont val="ＭＳ Ｐゴシック"/>
        <family val="3"/>
        <charset val="128"/>
        <scheme val="minor"/>
      </rPr>
      <t>（選択式）</t>
    </r>
    <rPh sb="0" eb="3">
      <t>ジギョウシャ</t>
    </rPh>
    <rPh sb="3" eb="5">
      <t>メイショウ</t>
    </rPh>
    <phoneticPr fontId="1"/>
  </si>
  <si>
    <t>（m2）</t>
  </si>
  <si>
    <t>（万円）</t>
    <rPh sb="1" eb="2">
      <t>マン</t>
    </rPh>
    <rPh sb="2" eb="3">
      <t>エン</t>
    </rPh>
    <phoneticPr fontId="35"/>
  </si>
  <si>
    <r>
      <t xml:space="preserve">要・不要
</t>
    </r>
    <r>
      <rPr>
        <sz val="10"/>
        <color rgb="FFFF0000"/>
        <rFont val="ＭＳ Ｐゴシック"/>
        <family val="3"/>
        <charset val="128"/>
        <scheme val="minor"/>
      </rPr>
      <t>（選択式）</t>
    </r>
    <rPh sb="0" eb="1">
      <t>ヨウ</t>
    </rPh>
    <rPh sb="2" eb="4">
      <t>フヨウ</t>
    </rPh>
    <phoneticPr fontId="35"/>
  </si>
  <si>
    <t>承認日</t>
    <rPh sb="0" eb="2">
      <t>ショウニン</t>
    </rPh>
    <phoneticPr fontId="35"/>
  </si>
  <si>
    <t>変更内容</t>
    <rPh sb="0" eb="2">
      <t>ヘンコウ</t>
    </rPh>
    <rPh sb="2" eb="4">
      <t>ナイヨウ</t>
    </rPh>
    <phoneticPr fontId="1"/>
  </si>
  <si>
    <r>
      <t>申請区分</t>
    </r>
    <r>
      <rPr>
        <sz val="10"/>
        <color rgb="FFFF0000"/>
        <rFont val="ＭＳ Ｐゴシック"/>
        <family val="3"/>
        <charset val="128"/>
        <scheme val="minor"/>
      </rPr>
      <t>（選択式）</t>
    </r>
    <phoneticPr fontId="1"/>
  </si>
  <si>
    <t>申請受付日</t>
    <phoneticPr fontId="1"/>
  </si>
  <si>
    <t>証明書発行日</t>
    <phoneticPr fontId="1"/>
  </si>
  <si>
    <t>証明書文書番号</t>
    <phoneticPr fontId="1"/>
  </si>
  <si>
    <t>住まいる交付決定通知の文書番号</t>
    <phoneticPr fontId="1"/>
  </si>
  <si>
    <t>交付主体</t>
    <phoneticPr fontId="1"/>
  </si>
  <si>
    <t>補助金名</t>
    <phoneticPr fontId="1"/>
  </si>
  <si>
    <r>
      <t>外皮平均熱貫流率(U</t>
    </r>
    <r>
      <rPr>
        <vertAlign val="subscript"/>
        <sz val="10"/>
        <rFont val="ＭＳ Ｐゴシック"/>
        <family val="3"/>
        <charset val="128"/>
        <scheme val="minor"/>
      </rPr>
      <t>A</t>
    </r>
    <r>
      <rPr>
        <sz val="10"/>
        <rFont val="ＭＳ Ｐゴシック"/>
        <family val="3"/>
        <charset val="128"/>
        <scheme val="minor"/>
      </rPr>
      <t>値)</t>
    </r>
    <rPh sb="0" eb="4">
      <t>ガイヒヘイキン</t>
    </rPh>
    <rPh sb="4" eb="8">
      <t>ネツカンリュウリツ</t>
    </rPh>
    <phoneticPr fontId="1"/>
  </si>
  <si>
    <r>
      <t>冷房期の平均日射熱取得率(η</t>
    </r>
    <r>
      <rPr>
        <vertAlign val="subscript"/>
        <sz val="10"/>
        <rFont val="ＭＳ Ｐゴシック"/>
        <family val="3"/>
        <charset val="128"/>
        <scheme val="minor"/>
      </rPr>
      <t>AC</t>
    </r>
    <r>
      <rPr>
        <sz val="10"/>
        <rFont val="ＭＳ Ｐゴシック"/>
        <family val="3"/>
        <charset val="128"/>
        <scheme val="minor"/>
      </rPr>
      <t>値)</t>
    </r>
    <phoneticPr fontId="1"/>
  </si>
  <si>
    <t>一次エネルギー消費量(BEI)</t>
    <phoneticPr fontId="1"/>
  </si>
  <si>
    <t>県産材を最も多く供給した製材所名</t>
    <rPh sb="0" eb="3">
      <t>ケンサンザイ</t>
    </rPh>
    <rPh sb="4" eb="5">
      <t>モット</t>
    </rPh>
    <rPh sb="6" eb="7">
      <t>オオ</t>
    </rPh>
    <rPh sb="8" eb="10">
      <t>キョウキュウ</t>
    </rPh>
    <rPh sb="12" eb="15">
      <t>セイザイショ</t>
    </rPh>
    <rPh sb="15" eb="16">
      <t>メイ</t>
    </rPh>
    <phoneticPr fontId="1"/>
  </si>
  <si>
    <t>実績補助金額
(千円)</t>
    <rPh sb="0" eb="2">
      <t>ジッセキ</t>
    </rPh>
    <rPh sb="2" eb="5">
      <t>ホジョキン</t>
    </rPh>
    <rPh sb="5" eb="6">
      <t>ガク</t>
    </rPh>
    <rPh sb="8" eb="10">
      <t>センエン</t>
    </rPh>
    <phoneticPr fontId="35"/>
  </si>
  <si>
    <t>確定額(交決と実績の小さい方）</t>
    <rPh sb="0" eb="2">
      <t>カクテイ</t>
    </rPh>
    <rPh sb="2" eb="3">
      <t>ガク</t>
    </rPh>
    <rPh sb="4" eb="5">
      <t>コウ</t>
    </rPh>
    <rPh sb="5" eb="6">
      <t>ケツ</t>
    </rPh>
    <rPh sb="7" eb="9">
      <t>ジッセキ</t>
    </rPh>
    <rPh sb="10" eb="11">
      <t>チイ</t>
    </rPh>
    <rPh sb="13" eb="14">
      <t>ホウ</t>
    </rPh>
    <phoneticPr fontId="1"/>
  </si>
  <si>
    <t>県産規格材を最も多く供給した製材所名</t>
    <rPh sb="0" eb="1">
      <t>アガタ</t>
    </rPh>
    <rPh sb="1" eb="2">
      <t>サン</t>
    </rPh>
    <rPh sb="2" eb="4">
      <t>キカク</t>
    </rPh>
    <rPh sb="4" eb="5">
      <t>ザイ</t>
    </rPh>
    <rPh sb="6" eb="7">
      <t>モット</t>
    </rPh>
    <rPh sb="8" eb="9">
      <t>オオ</t>
    </rPh>
    <rPh sb="10" eb="12">
      <t>キョウキュウ</t>
    </rPh>
    <rPh sb="14" eb="17">
      <t>セイザイショ</t>
    </rPh>
    <rPh sb="17" eb="18">
      <t>メイ</t>
    </rPh>
    <phoneticPr fontId="1"/>
  </si>
  <si>
    <t>機械等級区分を行った事業者名</t>
    <rPh sb="0" eb="2">
      <t>キカイ</t>
    </rPh>
    <rPh sb="2" eb="4">
      <t>トウキュウ</t>
    </rPh>
    <rPh sb="4" eb="6">
      <t>クブン</t>
    </rPh>
    <rPh sb="7" eb="8">
      <t>オコナ</t>
    </rPh>
    <rPh sb="10" eb="13">
      <t>ジギョウシャ</t>
    </rPh>
    <rPh sb="13" eb="14">
      <t>メイ</t>
    </rPh>
    <phoneticPr fontId="1"/>
  </si>
  <si>
    <t>内外装材を最も多く供給した製材所名</t>
    <rPh sb="0" eb="1">
      <t>ナイ</t>
    </rPh>
    <rPh sb="1" eb="4">
      <t>ガイソウザイ</t>
    </rPh>
    <rPh sb="5" eb="6">
      <t>モット</t>
    </rPh>
    <rPh sb="7" eb="8">
      <t>オオ</t>
    </rPh>
    <rPh sb="9" eb="11">
      <t>キョウキュウ</t>
    </rPh>
    <rPh sb="13" eb="16">
      <t>セイザイショ</t>
    </rPh>
    <rPh sb="16" eb="17">
      <t>メイ</t>
    </rPh>
    <phoneticPr fontId="1"/>
  </si>
  <si>
    <t>木製建具事業者名</t>
    <rPh sb="0" eb="2">
      <t>モクセイ</t>
    </rPh>
    <rPh sb="2" eb="4">
      <t>タテグ</t>
    </rPh>
    <rPh sb="4" eb="7">
      <t>ジギョウシャ</t>
    </rPh>
    <rPh sb="7" eb="8">
      <t>メイ</t>
    </rPh>
    <phoneticPr fontId="1"/>
  </si>
  <si>
    <t>畳事業者名</t>
    <rPh sb="0" eb="1">
      <t>タタミ</t>
    </rPh>
    <rPh sb="1" eb="4">
      <t>ジギョウシャ</t>
    </rPh>
    <rPh sb="4" eb="5">
      <t>メイ</t>
    </rPh>
    <phoneticPr fontId="1"/>
  </si>
  <si>
    <t>構造材を最も多く供給した製材所名</t>
    <rPh sb="0" eb="3">
      <t>コウゾウザイ</t>
    </rPh>
    <rPh sb="4" eb="5">
      <t>モット</t>
    </rPh>
    <rPh sb="6" eb="7">
      <t>オオ</t>
    </rPh>
    <rPh sb="8" eb="10">
      <t>キョウキュウ</t>
    </rPh>
    <rPh sb="12" eb="15">
      <t>セイザイショ</t>
    </rPh>
    <rPh sb="15" eb="16">
      <t>メイ</t>
    </rPh>
    <phoneticPr fontId="1"/>
  </si>
  <si>
    <t>18歳未満</t>
    <rPh sb="2" eb="3">
      <t>サイ</t>
    </rPh>
    <rPh sb="3" eb="5">
      <t>ミマン</t>
    </rPh>
    <phoneticPr fontId="35"/>
  </si>
  <si>
    <t>婚姻後10年以内</t>
    <rPh sb="0" eb="3">
      <t>コンインゴ</t>
    </rPh>
    <rPh sb="5" eb="6">
      <t>ネン</t>
    </rPh>
    <rPh sb="6" eb="8">
      <t>イナイ</t>
    </rPh>
    <phoneticPr fontId="35"/>
  </si>
  <si>
    <t>有
有なら1を選択</t>
    <rPh sb="0" eb="1">
      <t>ア</t>
    </rPh>
    <rPh sb="3" eb="4">
      <t>ア</t>
    </rPh>
    <rPh sb="8" eb="10">
      <t>センタク</t>
    </rPh>
    <phoneticPr fontId="35"/>
  </si>
  <si>
    <t>近居（子育て世帯）</t>
    <rPh sb="0" eb="2">
      <t>キンキョ</t>
    </rPh>
    <phoneticPr fontId="35"/>
  </si>
  <si>
    <t>同居（子育て世帯）</t>
    <rPh sb="0" eb="2">
      <t>ドウキョ</t>
    </rPh>
    <rPh sb="3" eb="5">
      <t>コソダ</t>
    </rPh>
    <rPh sb="6" eb="8">
      <t>セタイ</t>
    </rPh>
    <phoneticPr fontId="35"/>
  </si>
  <si>
    <t>同居（親世帯）</t>
    <rPh sb="0" eb="2">
      <t>ドウキョ</t>
    </rPh>
    <rPh sb="3" eb="4">
      <t>オヤ</t>
    </rPh>
    <rPh sb="4" eb="6">
      <t>セタイ</t>
    </rPh>
    <phoneticPr fontId="35"/>
  </si>
  <si>
    <t>(区分）
実績・取消・取下</t>
    <rPh sb="1" eb="3">
      <t>クブン</t>
    </rPh>
    <rPh sb="5" eb="7">
      <t>ジッセキ</t>
    </rPh>
    <rPh sb="8" eb="10">
      <t>トリケシ</t>
    </rPh>
    <rPh sb="11" eb="13">
      <t>トリサ</t>
    </rPh>
    <phoneticPr fontId="35"/>
  </si>
  <si>
    <r>
      <t xml:space="preserve">実績報告日
</t>
    </r>
    <r>
      <rPr>
        <sz val="10"/>
        <color indexed="12"/>
        <rFont val="ＭＳ Ｐゴシック"/>
        <family val="3"/>
        <charset val="128"/>
      </rPr>
      <t>又は取下日等</t>
    </r>
    <rPh sb="0" eb="2">
      <t>ジッセキ</t>
    </rPh>
    <rPh sb="2" eb="4">
      <t>ホウコク</t>
    </rPh>
    <rPh sb="4" eb="5">
      <t>ビ</t>
    </rPh>
    <rPh sb="6" eb="7">
      <t>マタ</t>
    </rPh>
    <rPh sb="8" eb="10">
      <t>トリサ</t>
    </rPh>
    <rPh sb="10" eb="11">
      <t>ヒ</t>
    </rPh>
    <rPh sb="11" eb="12">
      <t>トウ</t>
    </rPh>
    <phoneticPr fontId="35"/>
  </si>
  <si>
    <t>額の
確定日</t>
    <rPh sb="0" eb="1">
      <t>ガク</t>
    </rPh>
    <rPh sb="3" eb="5">
      <t>カクテイ</t>
    </rPh>
    <rPh sb="5" eb="6">
      <t>ビ</t>
    </rPh>
    <phoneticPr fontId="18"/>
  </si>
  <si>
    <t>支払日</t>
    <rPh sb="0" eb="3">
      <t>シハライビ</t>
    </rPh>
    <phoneticPr fontId="35"/>
  </si>
  <si>
    <t>交付決定額</t>
    <rPh sb="0" eb="2">
      <t>コウフ</t>
    </rPh>
    <rPh sb="2" eb="4">
      <t>ケッテイ</t>
    </rPh>
    <rPh sb="4" eb="5">
      <t>ガク</t>
    </rPh>
    <phoneticPr fontId="35"/>
  </si>
  <si>
    <t>確定・支払金額
（千円）</t>
    <rPh sb="0" eb="2">
      <t>カクテイ</t>
    </rPh>
    <rPh sb="3" eb="5">
      <t>シハライ</t>
    </rPh>
    <rPh sb="5" eb="7">
      <t>キンガク</t>
    </rPh>
    <rPh sb="9" eb="11">
      <t>センエン</t>
    </rPh>
    <phoneticPr fontId="18"/>
  </si>
  <si>
    <t>実績減
（千円）</t>
    <rPh sb="0" eb="2">
      <t>ジッセキ</t>
    </rPh>
    <rPh sb="2" eb="3">
      <t>ゲン</t>
    </rPh>
    <rPh sb="5" eb="7">
      <t>センエン</t>
    </rPh>
    <phoneticPr fontId="18"/>
  </si>
  <si>
    <t>例1</t>
    <rPh sb="0" eb="1">
      <t>レイ</t>
    </rPh>
    <phoneticPr fontId="1"/>
  </si>
  <si>
    <t>新築</t>
  </si>
  <si>
    <t>鳥取　一郎</t>
    <rPh sb="0" eb="2">
      <t>トットリ</t>
    </rPh>
    <rPh sb="3" eb="5">
      <t>イチロウ</t>
    </rPh>
    <phoneticPr fontId="1"/>
  </si>
  <si>
    <t>680-8570</t>
    <phoneticPr fontId="1"/>
  </si>
  <si>
    <t>0857-26-7408</t>
    <phoneticPr fontId="1"/>
  </si>
  <si>
    <t>鳥取市</t>
  </si>
  <si>
    <t>東町１丁目271</t>
    <rPh sb="0" eb="2">
      <t>ヒガシマチ</t>
    </rPh>
    <phoneticPr fontId="1"/>
  </si>
  <si>
    <t>和瓦</t>
  </si>
  <si>
    <t>珪藻土塗</t>
  </si>
  <si>
    <t>株式会社とっとり</t>
    <rPh sb="0" eb="4">
      <t>カブシキガイシャ</t>
    </rPh>
    <phoneticPr fontId="1"/>
  </si>
  <si>
    <t>鳥取市立川町６丁目176</t>
    <rPh sb="0" eb="3">
      <t>トットリシ</t>
    </rPh>
    <rPh sb="3" eb="5">
      <t>タチカワ</t>
    </rPh>
    <rPh sb="5" eb="6">
      <t>チョウ</t>
    </rPh>
    <rPh sb="7" eb="9">
      <t>チョウメ</t>
    </rPh>
    <phoneticPr fontId="1"/>
  </si>
  <si>
    <t>久大</t>
  </si>
  <si>
    <t>要</t>
  </si>
  <si>
    <t>琴浦製材所</t>
    <rPh sb="0" eb="2">
      <t>コトウラ</t>
    </rPh>
    <rPh sb="2" eb="5">
      <t>セイザイショ</t>
    </rPh>
    <phoneticPr fontId="1"/>
  </si>
  <si>
    <t>境港製材所</t>
    <rPh sb="0" eb="2">
      <t>サカイミナト</t>
    </rPh>
    <rPh sb="2" eb="5">
      <t>セイザイショ</t>
    </rPh>
    <phoneticPr fontId="1"/>
  </si>
  <si>
    <t>北栄製材所</t>
    <rPh sb="0" eb="2">
      <t>ホクエイ</t>
    </rPh>
    <rPh sb="2" eb="5">
      <t>セイザイショ</t>
    </rPh>
    <phoneticPr fontId="1"/>
  </si>
  <si>
    <t>智頭畳店</t>
    <rPh sb="0" eb="2">
      <t>チズ</t>
    </rPh>
    <rPh sb="2" eb="3">
      <t>タタミ</t>
    </rPh>
    <rPh sb="3" eb="4">
      <t>ミセ</t>
    </rPh>
    <phoneticPr fontId="1"/>
  </si>
  <si>
    <t>実績</t>
  </si>
  <si>
    <t>例2</t>
    <rPh sb="0" eb="1">
      <t>レイ</t>
    </rPh>
    <phoneticPr fontId="1"/>
  </si>
  <si>
    <t>改修</t>
  </si>
  <si>
    <t>鳥取　太郎</t>
    <rPh sb="0" eb="2">
      <t>トットリ</t>
    </rPh>
    <rPh sb="3" eb="5">
      <t>タロウ</t>
    </rPh>
    <phoneticPr fontId="1"/>
  </si>
  <si>
    <t>680-0300</t>
    <phoneticPr fontId="1"/>
  </si>
  <si>
    <t>0857-26-7408</t>
  </si>
  <si>
    <t>郡家100番地</t>
    <rPh sb="5" eb="7">
      <t>バンチ</t>
    </rPh>
    <phoneticPr fontId="1"/>
  </si>
  <si>
    <t>大山</t>
  </si>
  <si>
    <t>不要</t>
  </si>
  <si>
    <t>八頭製材所</t>
    <rPh sb="0" eb="2">
      <t>ヤズ</t>
    </rPh>
    <rPh sb="2" eb="5">
      <t>セイザイショ</t>
    </rPh>
    <phoneticPr fontId="1"/>
  </si>
  <si>
    <t>日野製材所</t>
    <rPh sb="0" eb="2">
      <t>ヒノ</t>
    </rPh>
    <rPh sb="2" eb="5">
      <t>セイザイショ</t>
    </rPh>
    <phoneticPr fontId="1"/>
  </si>
  <si>
    <t>日南建具店</t>
    <rPh sb="0" eb="2">
      <t>ニチナン</t>
    </rPh>
    <rPh sb="2" eb="4">
      <t>タテグ</t>
    </rPh>
    <rPh sb="4" eb="5">
      <t>テン</t>
    </rPh>
    <phoneticPr fontId="1"/>
  </si>
  <si>
    <t>例3</t>
    <rPh sb="0" eb="1">
      <t>レイ</t>
    </rPh>
    <phoneticPr fontId="1"/>
  </si>
  <si>
    <t>登録</t>
  </si>
  <si>
    <t>680-8570</t>
  </si>
  <si>
    <t>0857-20-3649</t>
  </si>
  <si>
    <t>糀町１丁目160</t>
    <phoneticPr fontId="1"/>
  </si>
  <si>
    <t>ミヨシ</t>
  </si>
  <si>
    <t>倉吉　次郎</t>
    <rPh sb="0" eb="2">
      <t>クラヨシ</t>
    </rPh>
    <rPh sb="3" eb="5">
      <t>ジロウ</t>
    </rPh>
    <phoneticPr fontId="1"/>
  </si>
  <si>
    <t>658-0072</t>
    <phoneticPr fontId="1"/>
  </si>
  <si>
    <t>078-000-0000</t>
    <phoneticPr fontId="1"/>
  </si>
  <si>
    <t>米子市</t>
  </si>
  <si>
    <t>江府製材所</t>
    <rPh sb="0" eb="2">
      <t>コウフ</t>
    </rPh>
    <rPh sb="2" eb="5">
      <t>セイザイショ</t>
    </rPh>
    <phoneticPr fontId="1"/>
  </si>
  <si>
    <t>倉吉プレカット</t>
    <rPh sb="0" eb="2">
      <t>クラヨシ</t>
    </rPh>
    <phoneticPr fontId="1"/>
  </si>
  <si>
    <t>南部製材所</t>
    <rPh sb="0" eb="2">
      <t>ナンブ</t>
    </rPh>
    <rPh sb="2" eb="5">
      <t>セイザイショ</t>
    </rPh>
    <phoneticPr fontId="1"/>
  </si>
  <si>
    <t>合計</t>
    <rPh sb="0" eb="2">
      <t>ゴウケイ</t>
    </rPh>
    <phoneticPr fontId="1"/>
  </si>
  <si>
    <t>18歳以下</t>
    <rPh sb="2" eb="3">
      <t>サイ</t>
    </rPh>
    <rPh sb="3" eb="5">
      <t>イカ</t>
    </rPh>
    <phoneticPr fontId="35"/>
  </si>
  <si>
    <t>18歳以下なしかつ婚姻10年</t>
    <rPh sb="2" eb="3">
      <t>サイ</t>
    </rPh>
    <rPh sb="3" eb="5">
      <t>イカ</t>
    </rPh>
    <rPh sb="9" eb="11">
      <t>コンイン</t>
    </rPh>
    <rPh sb="13" eb="14">
      <t>ネン</t>
    </rPh>
    <phoneticPr fontId="35"/>
  </si>
  <si>
    <t>近居（同居除く）</t>
    <rPh sb="0" eb="2">
      <t>キンキョ</t>
    </rPh>
    <rPh sb="3" eb="5">
      <t>ドウキョ</t>
    </rPh>
    <rPh sb="5" eb="6">
      <t>ノゾ</t>
    </rPh>
    <phoneticPr fontId="35"/>
  </si>
  <si>
    <t>同居</t>
    <rPh sb="0" eb="2">
      <t>ドウキョ</t>
    </rPh>
    <phoneticPr fontId="35"/>
  </si>
  <si>
    <t>手刻み</t>
    <rPh sb="0" eb="1">
      <t>テ</t>
    </rPh>
    <rPh sb="1" eb="2">
      <t>キザ</t>
    </rPh>
    <phoneticPr fontId="35"/>
  </si>
  <si>
    <t>下見板張り</t>
    <rPh sb="0" eb="2">
      <t>シタミ</t>
    </rPh>
    <rPh sb="2" eb="3">
      <t>イタ</t>
    </rPh>
    <rPh sb="3" eb="4">
      <t>バ</t>
    </rPh>
    <phoneticPr fontId="35"/>
  </si>
  <si>
    <t>左官仕上げ</t>
    <rPh sb="0" eb="2">
      <t>サカン</t>
    </rPh>
    <rPh sb="2" eb="4">
      <t>シア</t>
    </rPh>
    <phoneticPr fontId="35"/>
  </si>
  <si>
    <t>国産瓦</t>
    <rPh sb="0" eb="2">
      <t>コクサン</t>
    </rPh>
    <rPh sb="2" eb="3">
      <t>ガワラ</t>
    </rPh>
    <phoneticPr fontId="35"/>
  </si>
  <si>
    <t>木製建具</t>
    <rPh sb="0" eb="2">
      <t>モクセイ</t>
    </rPh>
    <rPh sb="2" eb="4">
      <t>タテグ</t>
    </rPh>
    <phoneticPr fontId="35"/>
  </si>
  <si>
    <t>畳</t>
    <rPh sb="0" eb="1">
      <t>タタミ</t>
    </rPh>
    <phoneticPr fontId="35"/>
  </si>
  <si>
    <t>構造材現し</t>
    <rPh sb="0" eb="2">
      <t>コウゾウ</t>
    </rPh>
    <rPh sb="2" eb="3">
      <t>ザイ</t>
    </rPh>
    <rPh sb="3" eb="4">
      <t>アラワ</t>
    </rPh>
    <phoneticPr fontId="35"/>
  </si>
  <si>
    <t>在来軸組工法</t>
  </si>
  <si>
    <t>→DA列から範囲選択でコピぺ（列全体をコピペしないこと！）</t>
    <rPh sb="3" eb="4">
      <t>レツ</t>
    </rPh>
    <rPh sb="6" eb="10">
      <t>ハンイセンタク</t>
    </rPh>
    <rPh sb="15" eb="18">
      <t>レツゼンタイ</t>
    </rPh>
    <phoneticPr fontId="1"/>
  </si>
  <si>
    <t>入力行</t>
    <rPh sb="0" eb="2">
      <t>ニュウリョク</t>
    </rPh>
    <rPh sb="2" eb="3">
      <t>ギョウ</t>
    </rPh>
    <phoneticPr fontId="1"/>
  </si>
  <si>
    <t>整理　　　　　　番号</t>
    <rPh sb="0" eb="2">
      <t>セイリ</t>
    </rPh>
    <rPh sb="8" eb="10">
      <t>バンゴウ</t>
    </rPh>
    <phoneticPr fontId="55"/>
  </si>
  <si>
    <t>申請受付年月日</t>
    <rPh sb="0" eb="2">
      <t>シンセイ</t>
    </rPh>
    <rPh sb="2" eb="4">
      <t>ウケツケ</t>
    </rPh>
    <rPh sb="4" eb="7">
      <t>ネンガッピ</t>
    </rPh>
    <phoneticPr fontId="55"/>
  </si>
  <si>
    <t>申請者</t>
    <rPh sb="0" eb="3">
      <t>シンセイシャ</t>
    </rPh>
    <phoneticPr fontId="55"/>
  </si>
  <si>
    <t>交付決定日</t>
    <rPh sb="0" eb="4">
      <t>コウフケッテイ</t>
    </rPh>
    <rPh sb="4" eb="5">
      <t>ヒ</t>
    </rPh>
    <phoneticPr fontId="55"/>
  </si>
  <si>
    <t>実績報告日</t>
    <rPh sb="0" eb="2">
      <t>ジッセキ</t>
    </rPh>
    <rPh sb="2" eb="4">
      <t>ホウコク</t>
    </rPh>
    <rPh sb="4" eb="5">
      <t>ビ</t>
    </rPh>
    <phoneticPr fontId="55"/>
  </si>
  <si>
    <t>額の確定日</t>
    <rPh sb="0" eb="1">
      <t>ガク</t>
    </rPh>
    <rPh sb="2" eb="4">
      <t>カクテイ</t>
    </rPh>
    <rPh sb="4" eb="5">
      <t>ヒ</t>
    </rPh>
    <phoneticPr fontId="55"/>
  </si>
  <si>
    <t>支払日</t>
    <rPh sb="0" eb="2">
      <t>シハラ</t>
    </rPh>
    <rPh sb="2" eb="3">
      <t>ヒ</t>
    </rPh>
    <phoneticPr fontId="55"/>
  </si>
  <si>
    <t>郵便番号</t>
    <rPh sb="0" eb="2">
      <t>ユウビン</t>
    </rPh>
    <rPh sb="2" eb="4">
      <t>バンゴウ</t>
    </rPh>
    <phoneticPr fontId="1"/>
  </si>
  <si>
    <t>申請者情報</t>
    <rPh sb="0" eb="3">
      <t>シンセイシャ</t>
    </rPh>
    <rPh sb="3" eb="5">
      <t>ジョウホウ</t>
    </rPh>
    <phoneticPr fontId="55"/>
  </si>
  <si>
    <t>電話番号</t>
    <rPh sb="0" eb="4">
      <t>デンワバンゴウ</t>
    </rPh>
    <phoneticPr fontId="1"/>
  </si>
  <si>
    <t>市町村名</t>
    <rPh sb="0" eb="4">
      <t>シチョウソンメイ</t>
    </rPh>
    <phoneticPr fontId="35"/>
  </si>
  <si>
    <t>市町村</t>
    <rPh sb="0" eb="3">
      <t>シチョウソン</t>
    </rPh>
    <phoneticPr fontId="1"/>
  </si>
  <si>
    <t>大字名、丁目、地番等</t>
    <rPh sb="0" eb="2">
      <t>オオアザ</t>
    </rPh>
    <rPh sb="2" eb="3">
      <t>メイ</t>
    </rPh>
    <rPh sb="4" eb="6">
      <t>チョウメ</t>
    </rPh>
    <rPh sb="7" eb="9">
      <t>チバン</t>
    </rPh>
    <rPh sb="9" eb="10">
      <t>トウ</t>
    </rPh>
    <phoneticPr fontId="1"/>
  </si>
  <si>
    <t>（万円）</t>
    <rPh sb="1" eb="3">
      <t>マンエン</t>
    </rPh>
    <phoneticPr fontId="1"/>
  </si>
  <si>
    <t>（㎡）</t>
    <phoneticPr fontId="1"/>
  </si>
  <si>
    <t>面積単価</t>
    <rPh sb="0" eb="2">
      <t>メンセキ</t>
    </rPh>
    <rPh sb="2" eb="4">
      <t>タンカ</t>
    </rPh>
    <phoneticPr fontId="1"/>
  </si>
  <si>
    <t>（万円/㎡)</t>
    <rPh sb="1" eb="3">
      <t>マンエン</t>
    </rPh>
    <phoneticPr fontId="1"/>
  </si>
  <si>
    <t>完成（予定）年月日</t>
    <rPh sb="0" eb="2">
      <t>カンセイ</t>
    </rPh>
    <rPh sb="3" eb="5">
      <t>ヨテイ</t>
    </rPh>
    <rPh sb="6" eb="9">
      <t>ネンガッピ</t>
    </rPh>
    <phoneticPr fontId="55"/>
  </si>
  <si>
    <t>着工（予定）年月日</t>
    <rPh sb="0" eb="2">
      <t>チャッコウ</t>
    </rPh>
    <rPh sb="3" eb="5">
      <t>ヨテイ</t>
    </rPh>
    <rPh sb="6" eb="9">
      <t>ネンガッピ</t>
    </rPh>
    <phoneticPr fontId="55"/>
  </si>
  <si>
    <t>事業者情報</t>
    <rPh sb="0" eb="3">
      <t>ジギョウシャ</t>
    </rPh>
    <rPh sb="3" eb="5">
      <t>ジョウホウ</t>
    </rPh>
    <phoneticPr fontId="1"/>
  </si>
  <si>
    <t>再生可能値ルギー設備</t>
    <rPh sb="0" eb="2">
      <t>サイセイ</t>
    </rPh>
    <rPh sb="2" eb="4">
      <t>カノウ</t>
    </rPh>
    <rPh sb="4" eb="5">
      <t>ネ</t>
    </rPh>
    <rPh sb="8" eb="10">
      <t>セツビ</t>
    </rPh>
    <phoneticPr fontId="1"/>
  </si>
  <si>
    <t>設置</t>
    <rPh sb="0" eb="2">
      <t>セッチ</t>
    </rPh>
    <phoneticPr fontId="1"/>
  </si>
  <si>
    <t>内容</t>
    <rPh sb="0" eb="2">
      <t>ナイヨウ</t>
    </rPh>
    <phoneticPr fontId="1"/>
  </si>
  <si>
    <t>ZEH</t>
    <phoneticPr fontId="1"/>
  </si>
  <si>
    <t>認証</t>
    <rPh sb="0" eb="2">
      <t>ニンショウ</t>
    </rPh>
    <phoneticPr fontId="1"/>
  </si>
  <si>
    <t>国補助利用</t>
    <rPh sb="0" eb="3">
      <t>クニホジョ</t>
    </rPh>
    <rPh sb="3" eb="5">
      <t>リヨウ</t>
    </rPh>
    <phoneticPr fontId="1"/>
  </si>
  <si>
    <t>（有:1　無:0）</t>
    <rPh sb="1" eb="2">
      <t>アリ</t>
    </rPh>
    <rPh sb="5" eb="6">
      <t>ナシ</t>
    </rPh>
    <phoneticPr fontId="1"/>
  </si>
  <si>
    <t>県産材利用</t>
    <rPh sb="0" eb="3">
      <t>ケンサンザイ</t>
    </rPh>
    <rPh sb="3" eb="5">
      <t>リヨウ</t>
    </rPh>
    <phoneticPr fontId="1"/>
  </si>
  <si>
    <t>10m3以上</t>
    <rPh sb="4" eb="6">
      <t>イジョウ</t>
    </rPh>
    <phoneticPr fontId="1"/>
  </si>
  <si>
    <t>内外装材20m2以上</t>
    <rPh sb="0" eb="4">
      <t>ナイガイソウザイ</t>
    </rPh>
    <rPh sb="8" eb="10">
      <t>イジョウ</t>
    </rPh>
    <phoneticPr fontId="1"/>
  </si>
  <si>
    <t>内外装材に県産材を20㎡以上使用する。</t>
    <rPh sb="0" eb="4">
      <t>ナイガイソウザイ</t>
    </rPh>
    <rPh sb="5" eb="8">
      <t>ケンサンザイ</t>
    </rPh>
    <rPh sb="12" eb="14">
      <t>イジョウ</t>
    </rPh>
    <rPh sb="14" eb="16">
      <t>シヨウ</t>
    </rPh>
    <phoneticPr fontId="1"/>
  </si>
  <si>
    <t>交付決定額</t>
    <rPh sb="0" eb="4">
      <t>コウフケッテイ</t>
    </rPh>
    <rPh sb="4" eb="5">
      <t>ガク</t>
    </rPh>
    <phoneticPr fontId="55"/>
  </si>
  <si>
    <t>額確定額</t>
    <rPh sb="0" eb="3">
      <t>ガクカクテイ</t>
    </rPh>
    <rPh sb="3" eb="4">
      <t>ガク</t>
    </rPh>
    <phoneticPr fontId="55"/>
  </si>
  <si>
    <t>変更承認額</t>
    <rPh sb="0" eb="4">
      <t>ヘンコウショウニン</t>
    </rPh>
    <rPh sb="4" eb="5">
      <t>ガク</t>
    </rPh>
    <phoneticPr fontId="55"/>
  </si>
  <si>
    <t>変更承認日</t>
    <rPh sb="0" eb="2">
      <t>ヘンコウ</t>
    </rPh>
    <rPh sb="2" eb="4">
      <t>ショウニン</t>
    </rPh>
    <rPh sb="4" eb="5">
      <t>ヒ</t>
    </rPh>
    <phoneticPr fontId="55"/>
  </si>
  <si>
    <t>T-G1</t>
    <phoneticPr fontId="1"/>
  </si>
  <si>
    <t>T-G2</t>
    <phoneticPr fontId="1"/>
  </si>
  <si>
    <t>T-G3</t>
    <phoneticPr fontId="1"/>
  </si>
  <si>
    <t>→行全体を台帳へコピぺ</t>
    <rPh sb="1" eb="2">
      <t>ギョウ</t>
    </rPh>
    <rPh sb="2" eb="4">
      <t>ゼンタイ</t>
    </rPh>
    <rPh sb="5" eb="7">
      <t>ダイチョウ</t>
    </rPh>
    <phoneticPr fontId="1"/>
  </si>
  <si>
    <t>　私は、とっとり住まいる支援事業補助金交付要綱及びとっとり未来型省エネ住宅特別促進事業補助金交付要綱を熟読し、交付申請（実績報告）内容について下記のとおり確認しました。</t>
    <rPh sb="1" eb="2">
      <t>ワタシ</t>
    </rPh>
    <rPh sb="8" eb="9">
      <t>ス</t>
    </rPh>
    <rPh sb="12" eb="16">
      <t>シエンジギョウ</t>
    </rPh>
    <rPh sb="16" eb="19">
      <t>ホジョキン</t>
    </rPh>
    <rPh sb="19" eb="21">
      <t>コウフ</t>
    </rPh>
    <rPh sb="21" eb="23">
      <t>ヨウコウ</t>
    </rPh>
    <rPh sb="23" eb="24">
      <t>オヨ</t>
    </rPh>
    <rPh sb="29" eb="32">
      <t>ミライガタ</t>
    </rPh>
    <rPh sb="32" eb="33">
      <t>ショウ</t>
    </rPh>
    <rPh sb="35" eb="37">
      <t>ジュウタク</t>
    </rPh>
    <rPh sb="37" eb="43">
      <t>トクベツソクシンジギョウ</t>
    </rPh>
    <rPh sb="43" eb="46">
      <t>ホジョキン</t>
    </rPh>
    <rPh sb="46" eb="50">
      <t>コウフヨウコウ</t>
    </rPh>
    <rPh sb="51" eb="53">
      <t>ジュクドク</t>
    </rPh>
    <rPh sb="55" eb="57">
      <t>コウフ</t>
    </rPh>
    <rPh sb="57" eb="59">
      <t>シンセイ</t>
    </rPh>
    <rPh sb="60" eb="62">
      <t>ジッセキ</t>
    </rPh>
    <rPh sb="62" eb="64">
      <t>ホウコク</t>
    </rPh>
    <rPh sb="65" eb="67">
      <t>ナイヨウ</t>
    </rPh>
    <phoneticPr fontId="1"/>
  </si>
  <si>
    <t>※とっとり住まいる支援事業を利用しない方は２ページ及び３ページの入力は不要です。</t>
    <rPh sb="5" eb="6">
      <t>ス</t>
    </rPh>
    <rPh sb="9" eb="13">
      <t>シエンジギョウ</t>
    </rPh>
    <rPh sb="14" eb="16">
      <t>リヨウ</t>
    </rPh>
    <rPh sb="19" eb="20">
      <t>カタ</t>
    </rPh>
    <rPh sb="25" eb="26">
      <t>オヨ</t>
    </rPh>
    <rPh sb="32" eb="34">
      <t>ニュウリョク</t>
    </rPh>
    <rPh sb="35" eb="37">
      <t>フヨウ</t>
    </rPh>
    <phoneticPr fontId="1"/>
  </si>
  <si>
    <t>住居表示</t>
    <rPh sb="0" eb="2">
      <t>ジュウキョ</t>
    </rPh>
    <rPh sb="2" eb="4">
      <t>ヒョウジ</t>
    </rPh>
    <phoneticPr fontId="1"/>
  </si>
  <si>
    <t>令和５年度とっとり住まいる支援事業台帳</t>
    <rPh sb="0" eb="2">
      <t>レイワ</t>
    </rPh>
    <rPh sb="17" eb="19">
      <t>ダイチョウ</t>
    </rPh>
    <phoneticPr fontId="1"/>
  </si>
  <si>
    <t>とっとり未来型省エネ住宅特別促進事業補助金交付申請書</t>
    <phoneticPr fontId="1"/>
  </si>
  <si>
    <t>　私は、とっとり住まいる支援事業補助金交付要綱及びとっとり未来型省エネ住宅特別促進事業補助金交付要綱を熟読し、交付申請内容について上記のとおり確認しました。</t>
    <rPh sb="1" eb="2">
      <t>ワタシ</t>
    </rPh>
    <rPh sb="8" eb="9">
      <t>ス</t>
    </rPh>
    <rPh sb="12" eb="16">
      <t>シエンジギョウ</t>
    </rPh>
    <rPh sb="16" eb="19">
      <t>ホジョキン</t>
    </rPh>
    <rPh sb="19" eb="21">
      <t>コウフ</t>
    </rPh>
    <rPh sb="21" eb="23">
      <t>ヨウコウ</t>
    </rPh>
    <rPh sb="51" eb="53">
      <t>ジュクドク</t>
    </rPh>
    <rPh sb="55" eb="57">
      <t>コウフ</t>
    </rPh>
    <rPh sb="57" eb="59">
      <t>シンセイ</t>
    </rPh>
    <rPh sb="59" eb="61">
      <t>ナイヨウ</t>
    </rPh>
    <rPh sb="65" eb="66">
      <t>ウエ</t>
    </rPh>
    <phoneticPr fontId="1"/>
  </si>
  <si>
    <t>様式第11号（第9条関係）</t>
    <rPh sb="0" eb="2">
      <t>ヨウシキ</t>
    </rPh>
    <rPh sb="2" eb="3">
      <t>ダイ</t>
    </rPh>
    <rPh sb="5" eb="6">
      <t>ゴウ</t>
    </rPh>
    <rPh sb="7" eb="8">
      <t>ダイ</t>
    </rPh>
    <rPh sb="9" eb="12">
      <t>ジョウカンケイ</t>
    </rPh>
    <phoneticPr fontId="1"/>
  </si>
  <si>
    <t>省エネルギー性能説明書</t>
    <rPh sb="0" eb="1">
      <t>ショウ</t>
    </rPh>
    <rPh sb="6" eb="11">
      <t>セイノウセツメイショ</t>
    </rPh>
    <phoneticPr fontId="1"/>
  </si>
  <si>
    <t>［１　建築物に関する事項］</t>
    <phoneticPr fontId="1"/>
  </si>
  <si>
    <t>所在地：</t>
    <rPh sb="0" eb="3">
      <t>ショザイチ</t>
    </rPh>
    <phoneticPr fontId="1"/>
  </si>
  <si>
    <t>地域区分：</t>
    <rPh sb="0" eb="4">
      <t>チイキクブン</t>
    </rPh>
    <phoneticPr fontId="1"/>
  </si>
  <si>
    <t>建築物エネルギー消費性能性能基準への適合性：</t>
    <rPh sb="0" eb="3">
      <t>ケンチクブツ</t>
    </rPh>
    <rPh sb="8" eb="12">
      <t>ショウヒセイノウ</t>
    </rPh>
    <rPh sb="12" eb="16">
      <t>セイノウキジュン</t>
    </rPh>
    <rPh sb="18" eb="21">
      <t>テキゴウセイ</t>
    </rPh>
    <phoneticPr fontId="1"/>
  </si>
  <si>
    <t>基準</t>
    <rPh sb="0" eb="2">
      <t>キジュン</t>
    </rPh>
    <phoneticPr fontId="1"/>
  </si>
  <si>
    <t>外皮平均熱貫流率(UA値)</t>
    <rPh sb="0" eb="2">
      <t>ガイヒ</t>
    </rPh>
    <rPh sb="2" eb="4">
      <t>ヘイキン</t>
    </rPh>
    <rPh sb="4" eb="5">
      <t>ネツ</t>
    </rPh>
    <rPh sb="5" eb="7">
      <t>カンリュウ</t>
    </rPh>
    <rPh sb="7" eb="8">
      <t>リツ</t>
    </rPh>
    <rPh sb="11" eb="12">
      <t>チ</t>
    </rPh>
    <phoneticPr fontId="1"/>
  </si>
  <si>
    <r>
      <t>冷房期の平均日射熱取得率</t>
    </r>
    <r>
      <rPr>
        <sz val="9"/>
        <color theme="1"/>
        <rFont val="Century"/>
        <family val="1"/>
      </rPr>
      <t>(</t>
    </r>
    <r>
      <rPr>
        <sz val="9"/>
        <color theme="1"/>
        <rFont val="ＭＳ 明朝"/>
        <family val="1"/>
        <charset val="128"/>
      </rPr>
      <t>η</t>
    </r>
    <r>
      <rPr>
        <vertAlign val="subscript"/>
        <sz val="9"/>
        <color theme="1"/>
        <rFont val="Century"/>
        <family val="1"/>
      </rPr>
      <t>AC</t>
    </r>
    <r>
      <rPr>
        <sz val="9"/>
        <color theme="1"/>
        <rFont val="ＭＳ 明朝"/>
        <family val="1"/>
        <charset val="128"/>
      </rPr>
      <t>値</t>
    </r>
    <r>
      <rPr>
        <sz val="9"/>
        <color theme="1"/>
        <rFont val="Century"/>
        <family val="1"/>
      </rPr>
      <t>)</t>
    </r>
  </si>
  <si>
    <r>
      <t>一次エネルギー消費量</t>
    </r>
    <r>
      <rPr>
        <sz val="9"/>
        <color theme="1"/>
        <rFont val="Century"/>
        <family val="1"/>
      </rPr>
      <t>(BEI)</t>
    </r>
  </si>
  <si>
    <t>基準値</t>
    <rPh sb="0" eb="3">
      <t>キジュンチ</t>
    </rPh>
    <phoneticPr fontId="1"/>
  </si>
  <si>
    <t>計算値</t>
    <rPh sb="0" eb="3">
      <t>ケイサンチ</t>
    </rPh>
    <phoneticPr fontId="1"/>
  </si>
  <si>
    <t>判定</t>
    <rPh sb="0" eb="2">
      <t>ハンテイ</t>
    </rPh>
    <phoneticPr fontId="1"/>
  </si>
  <si>
    <t>□適合　　□不適合</t>
    <rPh sb="1" eb="3">
      <t>テキゴウ</t>
    </rPh>
    <rPh sb="6" eb="9">
      <t>フテキゴウ</t>
    </rPh>
    <phoneticPr fontId="1"/>
  </si>
  <si>
    <t>地域</t>
    <rPh sb="0" eb="2">
      <t>チイキ</t>
    </rPh>
    <phoneticPr fontId="1"/>
  </si>
  <si>
    <t>1.0以下</t>
    <rPh sb="3" eb="5">
      <t>イカ</t>
    </rPh>
    <phoneticPr fontId="1"/>
  </si>
  <si>
    <t>建築物エネルギー消費性能の確保のためとるべき措置：</t>
    <phoneticPr fontId="1"/>
  </si>
  <si>
    <t>［２　建築士に関する事項］</t>
    <phoneticPr fontId="1"/>
  </si>
  <si>
    <t>資格：</t>
    <rPh sb="0" eb="2">
      <t>シカク</t>
    </rPh>
    <phoneticPr fontId="1"/>
  </si>
  <si>
    <t>登録第</t>
    <rPh sb="0" eb="2">
      <t>トウロク</t>
    </rPh>
    <rPh sb="2" eb="3">
      <t>ダイ</t>
    </rPh>
    <phoneticPr fontId="1"/>
  </si>
  <si>
    <t>号</t>
    <rPh sb="0" eb="1">
      <t>ゴウ</t>
    </rPh>
    <phoneticPr fontId="1"/>
  </si>
  <si>
    <t>［３　建築士事務所に関する事項］</t>
    <phoneticPr fontId="1"/>
  </si>
  <si>
    <t>名称：</t>
    <rPh sb="0" eb="2">
      <t>メイショウ</t>
    </rPh>
    <phoneticPr fontId="1"/>
  </si>
  <si>
    <t>区分：</t>
    <rPh sb="0" eb="2">
      <t>クブン</t>
    </rPh>
    <phoneticPr fontId="1"/>
  </si>
  <si>
    <t>事務所</t>
    <rPh sb="0" eb="3">
      <t>ジムショ</t>
    </rPh>
    <phoneticPr fontId="1"/>
  </si>
  <si>
    <t>（参考１）建築物エネルギー消費性能基準一覧</t>
    <phoneticPr fontId="1"/>
  </si>
  <si>
    <t>断熱性能　UA値</t>
    <phoneticPr fontId="1"/>
  </si>
  <si>
    <t>気密性能　C値</t>
    <phoneticPr fontId="1"/>
  </si>
  <si>
    <t>冷暖房費・CO2削減率</t>
    <phoneticPr fontId="1"/>
  </si>
  <si>
    <t>国省エネ基準
（１の判定基準）</t>
    <rPh sb="0" eb="1">
      <t>クニ</t>
    </rPh>
    <rPh sb="1" eb="2">
      <t>ショウ</t>
    </rPh>
    <rPh sb="4" eb="6">
      <t>キジュン</t>
    </rPh>
    <rPh sb="10" eb="14">
      <t>ハンテイキジュン</t>
    </rPh>
    <phoneticPr fontId="1"/>
  </si>
  <si>
    <t>国ＺＥＨ基準</t>
    <rPh sb="0" eb="6">
      <t>ゼッチ</t>
    </rPh>
    <phoneticPr fontId="1" alignment="center"/>
  </si>
  <si>
    <t>とっとり健康省エネ住宅性能基準</t>
    <rPh sb="4" eb="7">
      <t>ケンコウショウ</t>
    </rPh>
    <rPh sb="9" eb="11">
      <t>ジュウタク</t>
    </rPh>
    <rPh sb="11" eb="15">
      <t>セイノウキジュン</t>
    </rPh>
    <phoneticPr fontId="1"/>
  </si>
  <si>
    <t>0.87～0.75</t>
    <phoneticPr fontId="1"/>
  </si>
  <si>
    <t>－</t>
    <phoneticPr fontId="1"/>
  </si>
  <si>
    <t>約10%削減</t>
    <phoneticPr fontId="1"/>
  </si>
  <si>
    <t>約30%削減</t>
    <phoneticPr fontId="1"/>
  </si>
  <si>
    <t>約50%削減</t>
    <phoneticPr fontId="1"/>
  </si>
  <si>
    <t>約70%削減</t>
    <phoneticPr fontId="1"/>
  </si>
  <si>
    <t>※ZEHは、ネット・ゼロ・エネルギー・ハウスの略。断熱化による省エネと太陽光発電などの創エネにより、年間の一次消費エネルギー量（空調・給湯・照明・換気）の収支をプラスマイナス「ゼロ」にする住宅をいう。</t>
    <phoneticPr fontId="1"/>
  </si>
  <si>
    <t>（参考２）国の建築物エネルギー消費性能基準（地域区分ごと）</t>
    <phoneticPr fontId="1"/>
  </si>
  <si>
    <t>外皮平均熱貫流率(UA値)</t>
    <phoneticPr fontId="1"/>
  </si>
  <si>
    <t>冷房期の平均日射熱取得率(ηAC値)</t>
    <phoneticPr fontId="1"/>
  </si>
  <si>
    <t>４地域</t>
    <rPh sb="1" eb="3">
      <t>チイキ</t>
    </rPh>
    <phoneticPr fontId="1"/>
  </si>
  <si>
    <t>５地域</t>
    <rPh sb="1" eb="3">
      <t>チイキ</t>
    </rPh>
    <phoneticPr fontId="1"/>
  </si>
  <si>
    <t>６地域</t>
    <rPh sb="1" eb="3">
      <t>チイキ</t>
    </rPh>
    <phoneticPr fontId="1"/>
  </si>
  <si>
    <t>0.75以下</t>
    <phoneticPr fontId="1"/>
  </si>
  <si>
    <t>0.87以下</t>
    <phoneticPr fontId="1"/>
  </si>
  <si>
    <t>3.0以下</t>
    <phoneticPr fontId="1"/>
  </si>
  <si>
    <t>2.8以下</t>
    <phoneticPr fontId="1"/>
  </si>
  <si>
    <t>1.0以下</t>
    <phoneticPr fontId="1"/>
  </si>
  <si>
    <t xml:space="preserve">４地域：若桜町、日南町、日野町
５地域：倉吉市、智頭町、八頭町、三朝町、南部町、江府町
６地域：鳥取市、米子市、境港市、岩美町、湯梨浜町、琴浦町、北栄町、日吉津村、大山町、伯耆町
</t>
    <phoneticPr fontId="1"/>
  </si>
  <si>
    <t>上記について、説明を受けました。</t>
    <phoneticPr fontId="1"/>
  </si>
  <si>
    <t>建築主氏名</t>
    <rPh sb="0" eb="3">
      <t>ケンチクヌシ</t>
    </rPh>
    <rPh sb="3" eb="5">
      <t>シメイ</t>
    </rPh>
    <phoneticPr fontId="1"/>
  </si>
  <si>
    <t>当該住宅の省エネルギー性能を説明します。この説明書に記載の事項は、事実に相違ありません。</t>
    <rPh sb="0" eb="4">
      <t>トウガイジュウタク</t>
    </rPh>
    <rPh sb="5" eb="6">
      <t>ショウ</t>
    </rPh>
    <rPh sb="11" eb="13">
      <t>セイノウ</t>
    </rPh>
    <rPh sb="14" eb="16">
      <t>セツメイ</t>
    </rPh>
    <rPh sb="22" eb="25">
      <t>セツメイショ</t>
    </rPh>
    <rPh sb="26" eb="28">
      <t>キサイ</t>
    </rPh>
    <rPh sb="29" eb="31">
      <t>ジコウ</t>
    </rPh>
    <rPh sb="33" eb="35">
      <t>ジジツ</t>
    </rPh>
    <rPh sb="36" eb="38">
      <t>ソウイ</t>
    </rPh>
    <phoneticPr fontId="1"/>
  </si>
  <si>
    <t>こどもエコすまい利用者</t>
    <rPh sb="8" eb="11">
      <t>リヨウシャ</t>
    </rPh>
    <phoneticPr fontId="1"/>
  </si>
  <si>
    <t>グリーン化事業（材料代支援）</t>
    <rPh sb="4" eb="7">
      <t>カジギョウ</t>
    </rPh>
    <rPh sb="8" eb="11">
      <t>ザイリョウダイ</t>
    </rPh>
    <rPh sb="11" eb="13">
      <t>シエン</t>
    </rPh>
    <phoneticPr fontId="1"/>
  </si>
  <si>
    <t>利用の有無</t>
    <rPh sb="0" eb="2">
      <t>リヨウ</t>
    </rPh>
    <rPh sb="3" eb="5">
      <t>ウム</t>
    </rPh>
    <phoneticPr fontId="1"/>
  </si>
  <si>
    <t>国補助利用者のうち、「地域型グリーン化事業」補助利用者である。</t>
    <rPh sb="11" eb="14">
      <t>チイキガタ</t>
    </rPh>
    <rPh sb="18" eb="19">
      <t>カ</t>
    </rPh>
    <rPh sb="19" eb="21">
      <t>ジギョウ</t>
    </rPh>
    <phoneticPr fontId="1"/>
  </si>
  <si>
    <t>「地域型グリーン化事業」の補助対象経費に県産材の材料代を含めていない。</t>
    <rPh sb="1" eb="3">
      <t>チイキ</t>
    </rPh>
    <rPh sb="3" eb="4">
      <t>ガタ</t>
    </rPh>
    <rPh sb="8" eb="9">
      <t>カ</t>
    </rPh>
    <rPh sb="9" eb="11">
      <t>ジギョウ</t>
    </rPh>
    <rPh sb="13" eb="19">
      <t>ホジョタイショウケイヒ</t>
    </rPh>
    <rPh sb="20" eb="23">
      <t>ケンサンザイ</t>
    </rPh>
    <rPh sb="24" eb="27">
      <t>ザイリョウダイ</t>
    </rPh>
    <rPh sb="28" eb="29">
      <t>フク</t>
    </rPh>
    <phoneticPr fontId="1"/>
  </si>
  <si>
    <t>境港市</t>
    <rPh sb="0" eb="2">
      <t>サカイミナト</t>
    </rPh>
    <rPh sb="2" eb="3">
      <t>シ</t>
    </rPh>
    <phoneticPr fontId="1"/>
  </si>
  <si>
    <t>鳥取県西部総合事務所長</t>
    <rPh sb="0" eb="3">
      <t>トットリケン</t>
    </rPh>
    <rPh sb="3" eb="5">
      <t>セイブ</t>
    </rPh>
    <rPh sb="5" eb="7">
      <t>ソウゴウ</t>
    </rPh>
    <rPh sb="7" eb="10">
      <t>ジムショ</t>
    </rPh>
    <rPh sb="10" eb="11">
      <t>チョウ</t>
    </rPh>
    <phoneticPr fontId="1"/>
  </si>
  <si>
    <t>様式第２号（第５条関係）</t>
    <rPh sb="0" eb="2">
      <t>ヨウシキ</t>
    </rPh>
    <rPh sb="2" eb="3">
      <t>ダイ</t>
    </rPh>
    <rPh sb="4" eb="5">
      <t>ゴウ</t>
    </rPh>
    <rPh sb="6" eb="7">
      <t>ダイ</t>
    </rPh>
    <rPh sb="8" eb="9">
      <t>ジョウ</t>
    </rPh>
    <rPh sb="9" eb="11">
      <t>カンケイ</t>
    </rPh>
    <phoneticPr fontId="1"/>
  </si>
  <si>
    <t>建売事業者名</t>
    <rPh sb="0" eb="2">
      <t>タテウリ</t>
    </rPh>
    <rPh sb="2" eb="4">
      <t>ジギョウ</t>
    </rPh>
    <rPh sb="4" eb="5">
      <t>シャ</t>
    </rPh>
    <rPh sb="5" eb="6">
      <t>メイ</t>
    </rPh>
    <phoneticPr fontId="1"/>
  </si>
  <si>
    <t>代表者職氏名</t>
    <rPh sb="0" eb="3">
      <t>ダイヒョウシャ</t>
    </rPh>
    <rPh sb="3" eb="4">
      <t>ショク</t>
    </rPh>
    <rPh sb="4" eb="6">
      <t>シメイ</t>
    </rPh>
    <phoneticPr fontId="1"/>
  </si>
  <si>
    <t>代表者職氏名</t>
    <rPh sb="0" eb="2">
      <t>ダイヒョウ</t>
    </rPh>
    <rPh sb="2" eb="3">
      <t>シャ</t>
    </rPh>
    <rPh sb="3" eb="4">
      <t>ショク</t>
    </rPh>
    <rPh sb="4" eb="6">
      <t>シメイ</t>
    </rPh>
    <phoneticPr fontId="1"/>
  </si>
  <si>
    <t>とっとり住まいる支援事業補助対象住宅登録申請書</t>
    <phoneticPr fontId="1"/>
  </si>
  <si>
    <t>　とっとり住まいる支援事業補助金交付要綱第５条第１項に基づく補助の対象となる建売住宅の登録をしたいので、下記のとおり申請します。</t>
    <phoneticPr fontId="1"/>
  </si>
  <si>
    <t>建売住宅の購入者が子育て世帯等であると想定して登録申請を行います。</t>
    <rPh sb="2" eb="4">
      <t>ジュウタク</t>
    </rPh>
    <rPh sb="5" eb="8">
      <t>コウニュウシャ</t>
    </rPh>
    <rPh sb="9" eb="11">
      <t>コソダ</t>
    </rPh>
    <rPh sb="12" eb="14">
      <t>セタイ</t>
    </rPh>
    <rPh sb="14" eb="15">
      <t>ナド</t>
    </rPh>
    <rPh sb="19" eb="21">
      <t>ソウテイ</t>
    </rPh>
    <rPh sb="23" eb="25">
      <t>トウロク</t>
    </rPh>
    <rPh sb="25" eb="27">
      <t>シンセイ</t>
    </rPh>
    <rPh sb="28" eb="29">
      <t>オコナ</t>
    </rPh>
    <phoneticPr fontId="1"/>
  </si>
  <si>
    <t>実際の購入者が子育て世帯等に該当しない場合は補助対象外です・</t>
    <rPh sb="0" eb="2">
      <t>ジッサイ</t>
    </rPh>
    <rPh sb="3" eb="6">
      <t>コウニュウシャ</t>
    </rPh>
    <rPh sb="7" eb="9">
      <t>コソダ</t>
    </rPh>
    <rPh sb="10" eb="12">
      <t>セタイ</t>
    </rPh>
    <rPh sb="12" eb="13">
      <t>ナド</t>
    </rPh>
    <rPh sb="14" eb="16">
      <t>ガイトウ</t>
    </rPh>
    <rPh sb="19" eb="21">
      <t>バアイ</t>
    </rPh>
    <rPh sb="22" eb="24">
      <t>ホジョ</t>
    </rPh>
    <rPh sb="24" eb="26">
      <t>タイショウ</t>
    </rPh>
    <rPh sb="26" eb="27">
      <t>ガイ</t>
    </rPh>
    <phoneticPr fontId="1"/>
  </si>
  <si>
    <t>建売住宅の購入者が三世帯同居等世帯であると想定して登録申請を行います。</t>
    <rPh sb="2" eb="4">
      <t>ジュウタク</t>
    </rPh>
    <rPh sb="5" eb="8">
      <t>コウニュウシャ</t>
    </rPh>
    <rPh sb="9" eb="10">
      <t>サン</t>
    </rPh>
    <rPh sb="10" eb="12">
      <t>セタイ</t>
    </rPh>
    <rPh sb="12" eb="14">
      <t>ドウキョ</t>
    </rPh>
    <rPh sb="14" eb="15">
      <t>ナド</t>
    </rPh>
    <rPh sb="15" eb="17">
      <t>セタイ</t>
    </rPh>
    <rPh sb="21" eb="23">
      <t>ソウテイ</t>
    </rPh>
    <rPh sb="25" eb="27">
      <t>トウロク</t>
    </rPh>
    <rPh sb="27" eb="29">
      <t>シンセイ</t>
    </rPh>
    <rPh sb="30" eb="31">
      <t>オコナ</t>
    </rPh>
    <phoneticPr fontId="1"/>
  </si>
  <si>
    <t>実際の購入者が三世代同居等に該当しない場合は補助対象外です・</t>
    <rPh sb="0" eb="2">
      <t>ジッサイ</t>
    </rPh>
    <rPh sb="3" eb="6">
      <t>コウニュウシャ</t>
    </rPh>
    <rPh sb="7" eb="8">
      <t>サン</t>
    </rPh>
    <rPh sb="8" eb="10">
      <t>セダイ</t>
    </rPh>
    <rPh sb="10" eb="12">
      <t>ドウキョ</t>
    </rPh>
    <rPh sb="12" eb="13">
      <t>ナド</t>
    </rPh>
    <rPh sb="14" eb="16">
      <t>ガイトウ</t>
    </rPh>
    <rPh sb="19" eb="21">
      <t>バアイ</t>
    </rPh>
    <rPh sb="22" eb="24">
      <t>ホジョ</t>
    </rPh>
    <rPh sb="24" eb="26">
      <t>タイショウ</t>
    </rPh>
    <rPh sb="26" eb="27">
      <t>ガイ</t>
    </rPh>
    <phoneticPr fontId="1"/>
  </si>
  <si>
    <t>建売住宅の補助金想定額は</t>
    <phoneticPr fontId="1"/>
  </si>
  <si>
    <t>・県産材使用量の減少等により、住宅完成後に実際に交付する補助金額が下回ることがあります。</t>
    <rPh sb="1" eb="3">
      <t>ケンサン</t>
    </rPh>
    <rPh sb="3" eb="4">
      <t>ザイ</t>
    </rPh>
    <rPh sb="4" eb="6">
      <t>シヨウ</t>
    </rPh>
    <rPh sb="6" eb="7">
      <t>リョウ</t>
    </rPh>
    <rPh sb="8" eb="10">
      <t>ゲンショウ</t>
    </rPh>
    <rPh sb="10" eb="11">
      <t>トウ</t>
    </rPh>
    <rPh sb="15" eb="17">
      <t>ジュウタク</t>
    </rPh>
    <rPh sb="17" eb="19">
      <t>カンセイ</t>
    </rPh>
    <rPh sb="19" eb="20">
      <t>ゴ</t>
    </rPh>
    <rPh sb="21" eb="23">
      <t>ジッサイ</t>
    </rPh>
    <rPh sb="24" eb="26">
      <t>コウフ</t>
    </rPh>
    <rPh sb="28" eb="30">
      <t>ホジョ</t>
    </rPh>
    <rPh sb="30" eb="32">
      <t>キンガク</t>
    </rPh>
    <rPh sb="33" eb="35">
      <t>シタマワ</t>
    </rPh>
    <phoneticPr fontId="1"/>
  </si>
  <si>
    <r>
      <t>・住宅購入者が子育て世帯等及び三世代同居等世帯に該当するものとして算出しています。</t>
    </r>
    <r>
      <rPr>
        <sz val="10"/>
        <color rgb="FFFF0000"/>
        <rFont val="ＭＳ Ｐ明朝"/>
        <family val="1"/>
        <charset val="128"/>
      </rPr>
      <t>該当しない場合は当該補助金額が減額されます。</t>
    </r>
    <rPh sb="1" eb="3">
      <t>ジュウタク</t>
    </rPh>
    <rPh sb="3" eb="6">
      <t>コウニュウシャ</t>
    </rPh>
    <rPh sb="7" eb="9">
      <t>コソダ</t>
    </rPh>
    <rPh sb="10" eb="12">
      <t>セタイ</t>
    </rPh>
    <rPh sb="12" eb="13">
      <t>ナド</t>
    </rPh>
    <rPh sb="13" eb="14">
      <t>オヨ</t>
    </rPh>
    <rPh sb="15" eb="16">
      <t>サン</t>
    </rPh>
    <rPh sb="16" eb="18">
      <t>セダイ</t>
    </rPh>
    <rPh sb="18" eb="21">
      <t>ドウキョナド</t>
    </rPh>
    <rPh sb="21" eb="23">
      <t>セタイ</t>
    </rPh>
    <rPh sb="24" eb="26">
      <t>ガイトウ</t>
    </rPh>
    <rPh sb="33" eb="35">
      <t>サンシュツ</t>
    </rPh>
    <rPh sb="41" eb="43">
      <t>ガイトウ</t>
    </rPh>
    <rPh sb="46" eb="48">
      <t>バアイ</t>
    </rPh>
    <rPh sb="49" eb="51">
      <t>トウガイ</t>
    </rPh>
    <rPh sb="51" eb="54">
      <t>ホジョキン</t>
    </rPh>
    <rPh sb="54" eb="55">
      <t>ガク</t>
    </rPh>
    <rPh sb="56" eb="58">
      <t>ゲンガク</t>
    </rPh>
    <phoneticPr fontId="1"/>
  </si>
  <si>
    <t>とっとり住まいる支援事業補助対象住宅登録申請書（様式第１号）</t>
    <rPh sb="24" eb="26">
      <t>ヨウシキ</t>
    </rPh>
    <rPh sb="26" eb="27">
      <t>ダイ</t>
    </rPh>
    <rPh sb="28" eb="29">
      <t>ゴウ</t>
    </rPh>
    <phoneticPr fontId="1"/>
  </si>
  <si>
    <t>とっとり住まいる支援事業建売住宅建設等計画書（様式第２号）</t>
    <rPh sb="23" eb="25">
      <t>ヨウシキ</t>
    </rPh>
    <rPh sb="25" eb="26">
      <t>ダイ</t>
    </rPh>
    <rPh sb="27" eb="28">
      <t>ゴウ</t>
    </rPh>
    <phoneticPr fontId="1"/>
  </si>
  <si>
    <t>とっとり住まいる支援事業兼とっとり未来型住宅特別促進事業建売住宅建設等計画書（登録申請時チェックシート）</t>
    <rPh sb="4" eb="5">
      <t>ス</t>
    </rPh>
    <rPh sb="8" eb="10">
      <t>シエン</t>
    </rPh>
    <rPh sb="10" eb="12">
      <t>ジギョウ</t>
    </rPh>
    <rPh sb="12" eb="13">
      <t>ケン</t>
    </rPh>
    <rPh sb="17" eb="20">
      <t>ミライガタ</t>
    </rPh>
    <rPh sb="20" eb="22">
      <t>ジュウタク</t>
    </rPh>
    <rPh sb="22" eb="24">
      <t>トクベツ</t>
    </rPh>
    <rPh sb="24" eb="26">
      <t>ソクシン</t>
    </rPh>
    <rPh sb="26" eb="28">
      <t>ジギョウ</t>
    </rPh>
    <rPh sb="28" eb="30">
      <t>タテウリ</t>
    </rPh>
    <rPh sb="30" eb="32">
      <t>ジュウタク</t>
    </rPh>
    <rPh sb="32" eb="34">
      <t>ケンセツ</t>
    </rPh>
    <rPh sb="34" eb="35">
      <t>トウ</t>
    </rPh>
    <rPh sb="35" eb="37">
      <t>ケイカク</t>
    </rPh>
    <rPh sb="37" eb="38">
      <t>ショ</t>
    </rPh>
    <rPh sb="39" eb="41">
      <t>トウロク</t>
    </rPh>
    <rPh sb="41" eb="44">
      <t>シンセイジ</t>
    </rPh>
    <phoneticPr fontId="1"/>
  </si>
  <si>
    <t>・様式第２号</t>
    <rPh sb="1" eb="3">
      <t>ヨウシキ</t>
    </rPh>
    <rPh sb="3" eb="4">
      <t>ダイ</t>
    </rPh>
    <rPh sb="5" eb="6">
      <t>ゴウ</t>
    </rPh>
    <phoneticPr fontId="1"/>
  </si>
  <si>
    <t>　とっとり未来型省エネ住宅特別促進事業交付要綱第５条第１項に基づく補助の対象となる建売住宅の登録をしたいので、下記のとおり申請します。</t>
    <rPh sb="19" eb="21">
      <t>コウフ</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</si>
</sst>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DBNum3][$-411]#,##0"/>
    <numFmt numFmtId="177" formatCode="[DBNum3][$-411]0"/>
    <numFmt numFmtId="178" formatCode="0_ "/>
    <numFmt numFmtId="179" formatCode="&quot;令和&quot;General"/>
    <numFmt numFmtId="180" formatCode="0.0"/>
    <numFmt numFmtId="181" formatCode="General&quot;m3&quot;"/>
    <numFmt numFmtId="182" formatCode="General&quot;m2&quot;"/>
    <numFmt numFmtId="183" formatCode="0.0_ "/>
    <numFmt numFmtId="184" formatCode="[$-411]ge\.m\.d;@"/>
    <numFmt numFmtId="185" formatCode="#,##0_ "/>
    <numFmt numFmtId="186" formatCode="0.000"/>
    <numFmt numFmtId="187" formatCode="0.00_ "/>
    <numFmt numFmtId="188" formatCode="0_);[Red]\(0\)"/>
    <numFmt numFmtId="189" formatCode="[$-411]ggge&quot;年&quot;m&quot;月&quot;d&quot;日&quot;;@"/>
    <numFmt numFmtId="190" formatCode="#,##0_);[Red]\(#,##0\)"/>
  </numFmts>
  <fonts count="62" x14ac:knownFonts="1">
    <font>
      <sz val="11"/>
      <color theme="1"/>
      <name val="ＭＳ Ｐゴシック"/>
      <family val="2"/>
      <charset val="128"/>
      <scheme val="minor"/>
    </font>
    <font>
      <sz val="6"/>
      <name val="ＭＳ Ｐゴシック"/>
      <family val="2"/>
      <charset val="128"/>
      <scheme val="minor"/>
    </font>
    <font>
      <b/>
      <sz val="9"/>
      <color indexed="81"/>
      <name val="ＭＳ Ｐゴシック"/>
      <family val="3"/>
      <charset val="128"/>
    </font>
    <font>
      <sz val="9"/>
      <color theme="1"/>
      <name val="ＭＳ Ｐ明朝"/>
      <family val="1"/>
      <charset val="128"/>
    </font>
    <font>
      <sz val="11"/>
      <color theme="1"/>
      <name val="ＭＳ Ｐ明朝"/>
      <family val="1"/>
      <charset val="128"/>
    </font>
    <font>
      <b/>
      <sz val="16"/>
      <color theme="1"/>
      <name val="ＭＳ Ｐ明朝"/>
      <family val="1"/>
      <charset val="128"/>
    </font>
    <font>
      <sz val="11"/>
      <color rgb="FFFF0000"/>
      <name val="ＭＳ Ｐ明朝"/>
      <family val="1"/>
      <charset val="128"/>
    </font>
    <font>
      <sz val="14"/>
      <color theme="1"/>
      <name val="ＭＳ Ｐ明朝"/>
      <family val="1"/>
      <charset val="128"/>
    </font>
    <font>
      <sz val="10"/>
      <color theme="1"/>
      <name val="ＭＳ Ｐ明朝"/>
      <family val="1"/>
      <charset val="128"/>
    </font>
    <font>
      <sz val="10"/>
      <color rgb="FFFF0000"/>
      <name val="ＭＳ Ｐ明朝"/>
      <family val="1"/>
      <charset val="128"/>
    </font>
    <font>
      <sz val="9"/>
      <color rgb="FFFF0000"/>
      <name val="ＭＳ Ｐ明朝"/>
      <family val="1"/>
      <charset val="128"/>
    </font>
    <font>
      <sz val="8"/>
      <color theme="1"/>
      <name val="ＭＳ Ｐ明朝"/>
      <family val="1"/>
      <charset val="128"/>
    </font>
    <font>
      <sz val="11"/>
      <name val="ＭＳ Ｐ明朝"/>
      <family val="1"/>
      <charset val="128"/>
    </font>
    <font>
      <sz val="11"/>
      <color rgb="FF0066FF"/>
      <name val="ＭＳ Ｐ明朝"/>
      <family val="1"/>
      <charset val="128"/>
    </font>
    <font>
      <sz val="10"/>
      <color rgb="FF0066FF"/>
      <name val="ＭＳ Ｐ明朝"/>
      <family val="1"/>
      <charset val="128"/>
    </font>
    <font>
      <sz val="9"/>
      <color rgb="FF0066FF"/>
      <name val="ＭＳ Ｐ明朝"/>
      <family val="1"/>
      <charset val="128"/>
    </font>
    <font>
      <sz val="9"/>
      <color rgb="FF0066FF"/>
      <name val="ＭＳ 明朝"/>
      <family val="1"/>
      <charset val="128"/>
    </font>
    <font>
      <sz val="9"/>
      <color rgb="FFFF0000"/>
      <name val="ＭＳ 明朝"/>
      <family val="1"/>
      <charset val="128"/>
    </font>
    <font>
      <sz val="11"/>
      <color theme="1"/>
      <name val="ＭＳ Ｐゴシック"/>
      <family val="2"/>
      <charset val="128"/>
      <scheme val="minor"/>
    </font>
    <font>
      <u/>
      <sz val="10"/>
      <color rgb="FF0066FF"/>
      <name val="ＭＳ 明朝"/>
      <family val="1"/>
      <charset val="128"/>
    </font>
    <font>
      <sz val="10"/>
      <color theme="1"/>
      <name val="ＭＳ 明朝"/>
      <family val="1"/>
      <charset val="128"/>
    </font>
    <font>
      <sz val="10"/>
      <name val="ＭＳ Ｐ明朝"/>
      <family val="1"/>
      <charset val="128"/>
    </font>
    <font>
      <sz val="12"/>
      <color theme="1"/>
      <name val="ＭＳ Ｐ明朝"/>
      <family val="1"/>
      <charset val="128"/>
    </font>
    <font>
      <sz val="11"/>
      <color theme="1"/>
      <name val="ＭＳ 明朝"/>
      <family val="1"/>
      <charset val="128"/>
    </font>
    <font>
      <sz val="11"/>
      <color rgb="FFFF0000"/>
      <name val="ＭＳ 明朝"/>
      <family val="1"/>
      <charset val="128"/>
    </font>
    <font>
      <sz val="10.5"/>
      <color theme="1"/>
      <name val="ＭＳ 明朝"/>
      <family val="1"/>
      <charset val="128"/>
    </font>
    <font>
      <sz val="9"/>
      <color theme="1"/>
      <name val="ＭＳ 明朝"/>
      <family val="1"/>
      <charset val="128"/>
    </font>
    <font>
      <sz val="8"/>
      <color theme="1"/>
      <name val="ＭＳ 明朝"/>
      <family val="1"/>
      <charset val="128"/>
    </font>
    <font>
      <sz val="10"/>
      <color rgb="FFFF0000"/>
      <name val="ＭＳ 明朝"/>
      <family val="1"/>
      <charset val="128"/>
    </font>
    <font>
      <sz val="11"/>
      <color rgb="FF0000FF"/>
      <name val="ＭＳ Ｐ明朝"/>
      <family val="1"/>
      <charset val="128"/>
    </font>
    <font>
      <sz val="11"/>
      <color theme="1"/>
      <name val="ＭＳ ゴシック"/>
      <family val="3"/>
      <charset val="128"/>
    </font>
    <font>
      <sz val="11"/>
      <color theme="0"/>
      <name val="ＭＳ Ｐ明朝"/>
      <family val="1"/>
      <charset val="128"/>
    </font>
    <font>
      <sz val="9"/>
      <color theme="1"/>
      <name val="ＭＳ Ｐゴシック"/>
      <family val="2"/>
      <charset val="128"/>
      <scheme val="minor"/>
    </font>
    <font>
      <sz val="10"/>
      <color theme="1"/>
      <name val="ＭＳ Ｐゴシック"/>
      <family val="2"/>
      <charset val="128"/>
      <scheme val="minor"/>
    </font>
    <font>
      <sz val="10"/>
      <color rgb="FFFF0000"/>
      <name val="ＭＳ Ｐゴシック"/>
      <family val="2"/>
      <charset val="128"/>
      <scheme val="minor"/>
    </font>
    <font>
      <b/>
      <sz val="18"/>
      <color theme="3"/>
      <name val="ＭＳ Ｐゴシック"/>
      <family val="2"/>
      <charset val="128"/>
      <scheme val="major"/>
    </font>
    <font>
      <sz val="11"/>
      <color theme="1"/>
      <name val="ＭＳ Ｐゴシック"/>
      <family val="3"/>
      <charset val="128"/>
      <scheme val="minor"/>
    </font>
    <font>
      <sz val="10"/>
      <name val="ＭＳ Ｐゴシック"/>
      <family val="2"/>
      <charset val="128"/>
      <scheme val="minor"/>
    </font>
    <font>
      <sz val="10"/>
      <name val="ＭＳ Ｐゴシック"/>
      <family val="3"/>
      <charset val="128"/>
      <scheme val="minor"/>
    </font>
    <font>
      <sz val="9"/>
      <color theme="1"/>
      <name val="ＭＳ Ｐゴシック"/>
      <family val="3"/>
      <charset val="128"/>
      <scheme val="minor"/>
    </font>
    <font>
      <sz val="10"/>
      <color rgb="FFFF0000"/>
      <name val="ＭＳ Ｐゴシック"/>
      <family val="3"/>
      <charset val="128"/>
      <scheme val="minor"/>
    </font>
    <font>
      <sz val="10"/>
      <color indexed="10"/>
      <name val="ＭＳ Ｐゴシック"/>
      <family val="3"/>
      <charset val="128"/>
    </font>
    <font>
      <b/>
      <sz val="10"/>
      <color indexed="10"/>
      <name val="ＭＳ Ｐゴシック"/>
      <family val="3"/>
      <charset val="128"/>
    </font>
    <font>
      <sz val="10"/>
      <color rgb="FFFF0000"/>
      <name val="ＭＳ Ｐゴシック"/>
      <family val="3"/>
      <charset val="128"/>
    </font>
    <font>
      <sz val="8"/>
      <color theme="1"/>
      <name val="ＭＳ Ｐゴシック"/>
      <family val="2"/>
      <charset val="128"/>
      <scheme val="minor"/>
    </font>
    <font>
      <sz val="8"/>
      <color rgb="FFFF0000"/>
      <name val="ＭＳ Ｐゴシック"/>
      <family val="3"/>
      <charset val="128"/>
      <scheme val="minor"/>
    </font>
    <font>
      <b/>
      <sz val="10"/>
      <color indexed="8"/>
      <name val="ＭＳ Ｐゴシック"/>
      <family val="3"/>
      <charset val="128"/>
    </font>
    <font>
      <vertAlign val="subscript"/>
      <sz val="10"/>
      <name val="ＭＳ Ｐゴシック"/>
      <family val="3"/>
      <charset val="128"/>
      <scheme val="minor"/>
    </font>
    <font>
      <sz val="10"/>
      <name val="ＭＳ Ｐゴシック"/>
      <family val="3"/>
      <charset val="128"/>
    </font>
    <font>
      <sz val="10"/>
      <color indexed="12"/>
      <name val="ＭＳ Ｐゴシック"/>
      <family val="3"/>
      <charset val="128"/>
    </font>
    <font>
      <sz val="14"/>
      <color theme="1"/>
      <name val="ＭＳ Ｐゴシック"/>
      <family val="3"/>
      <charset val="128"/>
      <scheme val="minor"/>
    </font>
    <font>
      <sz val="11"/>
      <name val="ＭＳ Ｐゴシック"/>
      <family val="2"/>
      <charset val="128"/>
      <scheme val="minor"/>
    </font>
    <font>
      <b/>
      <sz val="10"/>
      <color rgb="FFFF0000"/>
      <name val="ＭＳ Ｐゴシック"/>
      <family val="3"/>
      <charset val="128"/>
      <scheme val="minor"/>
    </font>
    <font>
      <sz val="11"/>
      <color theme="1"/>
      <name val="ＭＳ Ｐゴシック"/>
      <family val="2"/>
      <scheme val="minor"/>
    </font>
    <font>
      <sz val="10"/>
      <color theme="1"/>
      <name val="ＭＳ Ｐゴシック"/>
      <family val="2"/>
      <scheme val="minor"/>
    </font>
    <font>
      <sz val="6"/>
      <name val="ＭＳ Ｐゴシック"/>
      <family val="3"/>
      <charset val="128"/>
      <scheme val="minor"/>
    </font>
    <font>
      <sz val="10"/>
      <color theme="1"/>
      <name val="ＭＳ Ｐゴシック"/>
      <family val="3"/>
      <charset val="128"/>
      <scheme val="minor"/>
    </font>
    <font>
      <sz val="12"/>
      <color theme="1"/>
      <name val="ＭＳ Ｐゴシック"/>
      <family val="3"/>
      <charset val="128"/>
      <scheme val="minor"/>
    </font>
    <font>
      <sz val="9"/>
      <color theme="1"/>
      <name val="Century"/>
      <family val="1"/>
    </font>
    <font>
      <vertAlign val="subscript"/>
      <sz val="9"/>
      <color theme="1"/>
      <name val="Century"/>
      <family val="1"/>
    </font>
    <font>
      <sz val="9"/>
      <color theme="1"/>
      <name val="ＭＳ ゴシック"/>
      <family val="3"/>
      <charset val="128"/>
    </font>
    <font>
      <sz val="6"/>
      <color theme="1"/>
      <name val="ＭＳ 明朝"/>
      <family val="1"/>
      <charset val="128"/>
    </font>
  </fonts>
  <fills count="15">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8" tint="0.79998168889431442"/>
        <bgColor indexed="64"/>
      </patternFill>
    </fill>
    <fill>
      <patternFill patternType="solid">
        <fgColor rgb="FF66FF66"/>
        <bgColor indexed="64"/>
      </patternFill>
    </fill>
    <fill>
      <patternFill patternType="solid">
        <fgColor rgb="FFFFCCFF"/>
        <bgColor indexed="64"/>
      </patternFill>
    </fill>
    <fill>
      <patternFill patternType="solid">
        <fgColor rgb="FF66FFFF"/>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FFC000"/>
        <bgColor indexed="64"/>
      </patternFill>
    </fill>
    <fill>
      <patternFill patternType="solid">
        <fgColor rgb="FF66CCFF"/>
        <bgColor indexed="64"/>
      </patternFill>
    </fill>
    <fill>
      <patternFill patternType="solid">
        <fgColor rgb="FFCCFFCC"/>
        <bgColor indexed="64"/>
      </patternFill>
    </fill>
    <fill>
      <patternFill patternType="solid">
        <fgColor theme="0" tint="-0.34998626667073579"/>
        <bgColor indexed="64"/>
      </patternFill>
    </fill>
  </fills>
  <borders count="5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ashed">
        <color indexed="64"/>
      </left>
      <right/>
      <top style="thin">
        <color indexed="64"/>
      </top>
      <bottom/>
      <diagonal/>
    </border>
    <border>
      <left style="dashed">
        <color indexed="64"/>
      </left>
      <right/>
      <top/>
      <bottom style="thin">
        <color indexed="64"/>
      </bottom>
      <diagonal/>
    </border>
    <border>
      <left/>
      <right style="dashed">
        <color indexed="64"/>
      </right>
      <top style="thin">
        <color indexed="64"/>
      </top>
      <bottom/>
      <diagonal/>
    </border>
    <border>
      <left/>
      <right style="dashed">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top style="dotted">
        <color indexed="64"/>
      </top>
      <bottom style="thin">
        <color indexed="64"/>
      </bottom>
      <diagonal/>
    </border>
    <border>
      <left/>
      <right style="dotted">
        <color indexed="64"/>
      </right>
      <top style="thin">
        <color indexed="64"/>
      </top>
      <bottom style="dotted">
        <color indexed="64"/>
      </bottom>
      <diagonal/>
    </border>
    <border>
      <left style="thin">
        <color indexed="64"/>
      </left>
      <right style="thin">
        <color indexed="64"/>
      </right>
      <top/>
      <bottom/>
      <diagonal/>
    </border>
    <border>
      <left style="medium">
        <color auto="1"/>
      </left>
      <right style="thin">
        <color auto="1"/>
      </right>
      <top style="medium">
        <color auto="1"/>
      </top>
      <bottom style="hair">
        <color auto="1"/>
      </bottom>
      <diagonal/>
    </border>
    <border>
      <left style="thin">
        <color auto="1"/>
      </left>
      <right style="thin">
        <color auto="1"/>
      </right>
      <top style="medium">
        <color auto="1"/>
      </top>
      <bottom style="hair">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bottom style="hair">
        <color auto="1"/>
      </bottom>
      <diagonal/>
    </border>
    <border>
      <left style="thin">
        <color auto="1"/>
      </left>
      <right style="medium">
        <color auto="1"/>
      </right>
      <top/>
      <bottom style="hair">
        <color auto="1"/>
      </bottom>
      <diagonal/>
    </border>
    <border>
      <left style="thin">
        <color auto="1"/>
      </left>
      <right/>
      <top style="hair">
        <color auto="1"/>
      </top>
      <bottom style="hair">
        <color auto="1"/>
      </bottom>
      <diagonal/>
    </border>
    <border>
      <left style="thin">
        <color auto="1"/>
      </left>
      <right style="medium">
        <color auto="1"/>
      </right>
      <top style="hair">
        <color auto="1"/>
      </top>
      <bottom style="hair">
        <color auto="1"/>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right style="thin">
        <color auto="1"/>
      </right>
      <top style="hair">
        <color auto="1"/>
      </top>
      <bottom style="hair">
        <color auto="1"/>
      </bottom>
      <diagonal/>
    </border>
    <border>
      <left/>
      <right/>
      <top style="hair">
        <color auto="1"/>
      </top>
      <bottom style="hair">
        <color auto="1"/>
      </bottom>
      <diagonal/>
    </border>
    <border>
      <left style="thin">
        <color auto="1"/>
      </left>
      <right/>
      <top style="medium">
        <color auto="1"/>
      </top>
      <bottom style="thin">
        <color indexed="64"/>
      </bottom>
      <diagonal/>
    </border>
    <border>
      <left/>
      <right style="thin">
        <color auto="1"/>
      </right>
      <top style="medium">
        <color auto="1"/>
      </top>
      <bottom style="thin">
        <color indexed="64"/>
      </bottom>
      <diagonal/>
    </border>
    <border>
      <left/>
      <right/>
      <top style="medium">
        <color auto="1"/>
      </top>
      <bottom style="thin">
        <color indexed="64"/>
      </bottom>
      <diagonal/>
    </border>
  </borders>
  <cellStyleXfs count="5">
    <xf numFmtId="0" fontId="0" fillId="0" borderId="0">
      <alignment vertical="center"/>
    </xf>
    <xf numFmtId="38" fontId="18" fillId="0" borderId="0" applyFont="0" applyFill="0" applyBorder="0" applyAlignment="0" applyProtection="0">
      <alignment vertical="center"/>
    </xf>
    <xf numFmtId="0" fontId="53" fillId="0" borderId="0"/>
    <xf numFmtId="38" fontId="53" fillId="0" borderId="0" applyFont="0" applyFill="0" applyBorder="0" applyAlignment="0" applyProtection="0">
      <alignment vertical="center"/>
    </xf>
    <xf numFmtId="9" fontId="53" fillId="0" borderId="0" applyFont="0" applyFill="0" applyBorder="0" applyAlignment="0" applyProtection="0">
      <alignment vertical="center"/>
    </xf>
  </cellStyleXfs>
  <cellXfs count="689">
    <xf numFmtId="0" fontId="0" fillId="0" borderId="0" xfId="0">
      <alignment vertical="center"/>
    </xf>
    <xf numFmtId="0" fontId="4" fillId="0" borderId="0" xfId="0" applyFont="1">
      <alignment vertical="center"/>
    </xf>
    <xf numFmtId="0" fontId="5" fillId="0" borderId="0" xfId="0" applyFont="1" applyAlignment="1">
      <alignment vertical="center"/>
    </xf>
    <xf numFmtId="0" fontId="4" fillId="0" borderId="0" xfId="0" applyFont="1" applyBorder="1">
      <alignment vertical="center"/>
    </xf>
    <xf numFmtId="0" fontId="4" fillId="3" borderId="0" xfId="0" applyFont="1" applyFill="1">
      <alignment vertical="center"/>
    </xf>
    <xf numFmtId="0" fontId="6" fillId="3" borderId="0" xfId="0" applyFont="1" applyFill="1">
      <alignment vertical="center"/>
    </xf>
    <xf numFmtId="0" fontId="4" fillId="0" borderId="0" xfId="0" applyFont="1" applyAlignment="1">
      <alignment horizontal="right" vertical="center"/>
    </xf>
    <xf numFmtId="0" fontId="4" fillId="0" borderId="7" xfId="0" applyFont="1" applyBorder="1" applyAlignment="1">
      <alignment vertical="center"/>
    </xf>
    <xf numFmtId="0" fontId="4" fillId="0" borderId="6"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1" xfId="0" applyFont="1" applyBorder="1" applyAlignment="1">
      <alignment vertical="center"/>
    </xf>
    <xf numFmtId="0" fontId="4" fillId="0" borderId="1" xfId="0" applyFont="1" applyBorder="1">
      <alignment vertical="center"/>
    </xf>
    <xf numFmtId="0" fontId="4" fillId="0" borderId="3" xfId="0" applyFont="1" applyBorder="1">
      <alignment vertical="center"/>
    </xf>
    <xf numFmtId="0" fontId="8" fillId="0" borderId="0" xfId="0" applyFont="1" applyBorder="1" applyAlignment="1">
      <alignment horizontal="center" vertical="center"/>
    </xf>
    <xf numFmtId="0" fontId="8" fillId="0" borderId="0" xfId="0" applyFont="1">
      <alignment vertical="center"/>
    </xf>
    <xf numFmtId="0" fontId="3" fillId="0" borderId="0" xfId="0" applyFont="1">
      <alignment vertical="center"/>
    </xf>
    <xf numFmtId="0" fontId="6" fillId="0" borderId="19" xfId="0" applyFont="1" applyBorder="1" applyAlignment="1">
      <alignment vertical="center"/>
    </xf>
    <xf numFmtId="0" fontId="9" fillId="3" borderId="0" xfId="0" applyFont="1" applyFill="1">
      <alignment vertical="center"/>
    </xf>
    <xf numFmtId="0" fontId="4" fillId="0" borderId="10" xfId="0" applyFont="1" applyBorder="1" applyAlignment="1">
      <alignment vertical="center"/>
    </xf>
    <xf numFmtId="0" fontId="6" fillId="0" borderId="11" xfId="0" applyFont="1" applyBorder="1">
      <alignment vertical="center"/>
    </xf>
    <xf numFmtId="0" fontId="4" fillId="0" borderId="25" xfId="0" applyFont="1" applyBorder="1">
      <alignment vertical="center"/>
    </xf>
    <xf numFmtId="0" fontId="4" fillId="0" borderId="26" xfId="0" applyFont="1" applyBorder="1">
      <alignment vertical="center"/>
    </xf>
    <xf numFmtId="0" fontId="4" fillId="0" borderId="10" xfId="0" applyFont="1" applyBorder="1">
      <alignment vertical="center"/>
    </xf>
    <xf numFmtId="0" fontId="4" fillId="0" borderId="27" xfId="0" applyFont="1" applyBorder="1" applyAlignment="1">
      <alignment vertical="center"/>
    </xf>
    <xf numFmtId="0" fontId="4" fillId="0" borderId="27" xfId="0" applyFont="1" applyBorder="1">
      <alignment vertical="center"/>
    </xf>
    <xf numFmtId="0" fontId="4" fillId="0" borderId="11" xfId="0" applyFont="1" applyBorder="1">
      <alignment vertical="center"/>
    </xf>
    <xf numFmtId="0" fontId="6" fillId="0" borderId="0" xfId="0" applyFont="1">
      <alignment vertical="center"/>
    </xf>
    <xf numFmtId="0" fontId="9" fillId="0" borderId="0" xfId="0" applyFont="1">
      <alignment vertical="center"/>
    </xf>
    <xf numFmtId="0" fontId="10" fillId="0" borderId="0" xfId="0" applyFont="1">
      <alignment vertical="center"/>
    </xf>
    <xf numFmtId="0" fontId="4" fillId="0" borderId="0" xfId="0" applyFont="1" applyAlignment="1">
      <alignment horizontal="left" vertical="center"/>
    </xf>
    <xf numFmtId="0" fontId="3" fillId="3" borderId="0" xfId="0" applyFont="1" applyFill="1" applyAlignment="1">
      <alignment horizontal="right" vertical="center"/>
    </xf>
    <xf numFmtId="0" fontId="3" fillId="3" borderId="0" xfId="0" applyFont="1" applyFill="1">
      <alignment vertical="center"/>
    </xf>
    <xf numFmtId="0" fontId="4" fillId="0" borderId="8" xfId="0" applyFont="1" applyBorder="1" applyAlignment="1">
      <alignment vertical="center"/>
    </xf>
    <xf numFmtId="0" fontId="11" fillId="0" borderId="3" xfId="0" applyFont="1" applyBorder="1" applyAlignment="1">
      <alignment vertical="center"/>
    </xf>
    <xf numFmtId="0" fontId="4" fillId="0" borderId="8" xfId="0" applyFont="1" applyBorder="1" applyAlignment="1">
      <alignment vertical="center" wrapText="1"/>
    </xf>
    <xf numFmtId="0" fontId="4" fillId="0" borderId="14" xfId="0" applyFont="1" applyBorder="1" applyAlignment="1">
      <alignment vertical="center" shrinkToFit="1"/>
    </xf>
    <xf numFmtId="0" fontId="4" fillId="0" borderId="9" xfId="0" applyFont="1" applyBorder="1" applyAlignment="1">
      <alignment vertical="center" wrapText="1"/>
    </xf>
    <xf numFmtId="0" fontId="8" fillId="0" borderId="0" xfId="0" applyFont="1" applyAlignment="1">
      <alignment horizontal="right" vertical="center"/>
    </xf>
    <xf numFmtId="0" fontId="4" fillId="0" borderId="0" xfId="0" applyFont="1" applyFill="1" applyBorder="1" applyAlignment="1">
      <alignment horizontal="right" vertical="center"/>
    </xf>
    <xf numFmtId="0" fontId="4" fillId="0" borderId="0" xfId="0" applyFont="1" applyFill="1">
      <alignment vertical="center"/>
    </xf>
    <xf numFmtId="0" fontId="4" fillId="0" borderId="0" xfId="0" applyFont="1" applyAlignment="1">
      <alignment vertical="center"/>
    </xf>
    <xf numFmtId="0" fontId="3" fillId="0" borderId="0" xfId="0" applyFont="1" applyAlignment="1">
      <alignment horizontal="left" vertical="center" wrapText="1"/>
    </xf>
    <xf numFmtId="0" fontId="3" fillId="0" borderId="0" xfId="0" applyFont="1" applyAlignment="1">
      <alignment vertical="top" wrapText="1"/>
    </xf>
    <xf numFmtId="0" fontId="3" fillId="0" borderId="0" xfId="0" applyFont="1" applyAlignment="1">
      <alignment vertical="top"/>
    </xf>
    <xf numFmtId="0" fontId="8" fillId="0" borderId="0" xfId="0" applyFont="1" applyAlignment="1">
      <alignment vertical="center"/>
    </xf>
    <xf numFmtId="0" fontId="4" fillId="0" borderId="0" xfId="0" applyFont="1" applyAlignment="1">
      <alignment horizontal="left" vertical="center" wrapText="1"/>
    </xf>
    <xf numFmtId="0" fontId="4" fillId="0" borderId="0" xfId="0" applyFont="1" applyFill="1" applyBorder="1">
      <alignment vertical="center"/>
    </xf>
    <xf numFmtId="0" fontId="4" fillId="0" borderId="0" xfId="0" applyFont="1" applyBorder="1" applyAlignment="1">
      <alignment horizontal="center" vertical="center"/>
    </xf>
    <xf numFmtId="0" fontId="4" fillId="0" borderId="5" xfId="0" applyFont="1" applyBorder="1">
      <alignment vertical="center"/>
    </xf>
    <xf numFmtId="0" fontId="4" fillId="0" borderId="7" xfId="0" applyFont="1" applyBorder="1">
      <alignment vertical="center"/>
    </xf>
    <xf numFmtId="0" fontId="4" fillId="0" borderId="25" xfId="0" applyFont="1" applyBorder="1" applyAlignment="1">
      <alignment vertical="center"/>
    </xf>
    <xf numFmtId="0" fontId="4" fillId="0" borderId="28" xfId="0" applyFont="1" applyBorder="1" applyAlignment="1">
      <alignment vertical="center"/>
    </xf>
    <xf numFmtId="0" fontId="14" fillId="0" borderId="0" xfId="0" applyFont="1" applyBorder="1" applyAlignment="1">
      <alignment horizontal="left" vertical="center"/>
    </xf>
    <xf numFmtId="0" fontId="13" fillId="0" borderId="0" xfId="0" applyFont="1">
      <alignment vertical="center"/>
    </xf>
    <xf numFmtId="0" fontId="15" fillId="0" borderId="0" xfId="0" applyFont="1" applyAlignment="1">
      <alignment horizontal="left" vertical="center"/>
    </xf>
    <xf numFmtId="0" fontId="15" fillId="0" borderId="0" xfId="0" applyFont="1" applyAlignment="1">
      <alignment horizontal="left" vertical="center" wrapText="1"/>
    </xf>
    <xf numFmtId="0" fontId="14" fillId="0" borderId="0" xfId="0" applyFont="1" applyAlignment="1">
      <alignment horizontal="left" vertical="center"/>
    </xf>
    <xf numFmtId="0" fontId="14" fillId="0" borderId="0" xfId="0" applyFont="1" applyAlignment="1">
      <alignment vertical="top"/>
    </xf>
    <xf numFmtId="0" fontId="13" fillId="0" borderId="0" xfId="0" applyFont="1" applyAlignment="1">
      <alignment horizontal="left" vertical="center" wrapText="1"/>
    </xf>
    <xf numFmtId="0" fontId="13" fillId="0" borderId="0" xfId="0" applyFont="1" applyAlignment="1">
      <alignment vertical="center" wrapText="1"/>
    </xf>
    <xf numFmtId="0" fontId="4" fillId="0" borderId="0" xfId="0" applyFont="1" applyBorder="1" applyAlignment="1">
      <alignment horizontal="left" vertical="center" wrapText="1"/>
    </xf>
    <xf numFmtId="0" fontId="6" fillId="0" borderId="0" xfId="0" applyFont="1" applyAlignment="1">
      <alignment horizontal="right" vertical="center"/>
    </xf>
    <xf numFmtId="0" fontId="15" fillId="0" borderId="0" xfId="0" applyFont="1" applyAlignment="1">
      <alignment vertical="top"/>
    </xf>
    <xf numFmtId="0" fontId="4" fillId="2" borderId="12" xfId="0" applyFont="1" applyFill="1" applyBorder="1">
      <alignment vertical="center"/>
    </xf>
    <xf numFmtId="0" fontId="12" fillId="2" borderId="12" xfId="0" applyFont="1" applyFill="1" applyBorder="1" applyAlignment="1">
      <alignment vertical="center" wrapText="1"/>
    </xf>
    <xf numFmtId="0" fontId="16" fillId="0" borderId="0" xfId="0" applyFont="1">
      <alignment vertical="center"/>
    </xf>
    <xf numFmtId="0" fontId="19" fillId="0" borderId="0" xfId="0" applyFont="1">
      <alignment vertical="center"/>
    </xf>
    <xf numFmtId="0" fontId="20" fillId="0" borderId="0" xfId="0" applyFont="1">
      <alignment vertical="center"/>
    </xf>
    <xf numFmtId="0" fontId="6" fillId="0" borderId="0" xfId="0" applyFont="1" applyBorder="1">
      <alignment vertical="center"/>
    </xf>
    <xf numFmtId="0" fontId="4" fillId="0" borderId="12" xfId="0" applyFont="1" applyBorder="1" applyAlignment="1">
      <alignment horizontal="center" vertical="center" wrapText="1"/>
    </xf>
    <xf numFmtId="0" fontId="4" fillId="0" borderId="12"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vertical="center" wrapText="1"/>
    </xf>
    <xf numFmtId="0" fontId="4" fillId="0" borderId="12" xfId="0" applyFont="1" applyBorder="1" applyAlignment="1">
      <alignment vertical="center" wrapText="1"/>
    </xf>
    <xf numFmtId="0" fontId="4" fillId="0" borderId="0" xfId="0" applyFont="1" applyAlignment="1">
      <alignment horizontal="right" vertical="top"/>
    </xf>
    <xf numFmtId="0" fontId="4" fillId="0" borderId="0" xfId="0" applyFont="1" applyAlignment="1">
      <alignment vertical="top"/>
    </xf>
    <xf numFmtId="0" fontId="23" fillId="0" borderId="0" xfId="0" applyFont="1">
      <alignment vertical="center"/>
    </xf>
    <xf numFmtId="0" fontId="24" fillId="0" borderId="0" xfId="0" applyFont="1">
      <alignment vertical="center"/>
    </xf>
    <xf numFmtId="49" fontId="23" fillId="0" borderId="0" xfId="0" applyNumberFormat="1" applyFont="1" applyAlignment="1">
      <alignment horizontal="right" vertical="center"/>
    </xf>
    <xf numFmtId="0" fontId="23" fillId="0" borderId="0" xfId="0" applyNumberFormat="1" applyFont="1" applyAlignment="1">
      <alignment vertical="center"/>
    </xf>
    <xf numFmtId="0" fontId="23" fillId="0" borderId="1" xfId="0" applyFont="1" applyBorder="1">
      <alignment vertical="center"/>
    </xf>
    <xf numFmtId="0" fontId="23" fillId="0" borderId="2" xfId="0" applyFont="1" applyBorder="1">
      <alignment vertical="center"/>
    </xf>
    <xf numFmtId="0" fontId="23" fillId="0" borderId="3" xfId="0" applyFont="1" applyBorder="1">
      <alignment vertical="center"/>
    </xf>
    <xf numFmtId="176" fontId="23" fillId="0" borderId="1" xfId="0" applyNumberFormat="1" applyFont="1" applyBorder="1" applyAlignment="1">
      <alignment vertical="center"/>
    </xf>
    <xf numFmtId="176" fontId="23" fillId="0" borderId="2" xfId="0" applyNumberFormat="1" applyFont="1" applyBorder="1" applyAlignment="1">
      <alignment vertical="center"/>
    </xf>
    <xf numFmtId="176" fontId="23" fillId="0" borderId="2" xfId="0" applyNumberFormat="1" applyFont="1" applyBorder="1" applyAlignment="1">
      <alignment horizontal="right" vertical="center"/>
    </xf>
    <xf numFmtId="176" fontId="23" fillId="0" borderId="3" xfId="0" applyNumberFormat="1" applyFont="1" applyBorder="1" applyAlignment="1">
      <alignment vertical="center"/>
    </xf>
    <xf numFmtId="176" fontId="23" fillId="0" borderId="9" xfId="0" applyNumberFormat="1" applyFont="1" applyBorder="1" applyAlignment="1">
      <alignment vertical="center"/>
    </xf>
    <xf numFmtId="176" fontId="23" fillId="0" borderId="10" xfId="0" applyNumberFormat="1" applyFont="1" applyBorder="1" applyAlignment="1">
      <alignment vertical="center"/>
    </xf>
    <xf numFmtId="176" fontId="23" fillId="0" borderId="10" xfId="0" applyNumberFormat="1" applyFont="1" applyBorder="1" applyAlignment="1">
      <alignment horizontal="right" vertical="center"/>
    </xf>
    <xf numFmtId="176" fontId="23" fillId="0" borderId="11" xfId="0" applyNumberFormat="1" applyFont="1" applyBorder="1" applyAlignment="1">
      <alignment vertical="center"/>
    </xf>
    <xf numFmtId="0" fontId="23" fillId="0" borderId="6" xfId="0" applyFont="1" applyBorder="1">
      <alignment vertical="center"/>
    </xf>
    <xf numFmtId="0" fontId="23" fillId="0" borderId="5" xfId="0" applyFont="1" applyBorder="1">
      <alignment vertical="center"/>
    </xf>
    <xf numFmtId="0" fontId="23" fillId="0" borderId="7" xfId="0" applyFont="1" applyBorder="1">
      <alignment vertical="center"/>
    </xf>
    <xf numFmtId="0" fontId="25" fillId="0" borderId="6" xfId="0" applyFont="1" applyBorder="1" applyAlignment="1">
      <alignment vertical="center"/>
    </xf>
    <xf numFmtId="0" fontId="25" fillId="0" borderId="5" xfId="0" applyFont="1" applyBorder="1">
      <alignment vertical="center"/>
    </xf>
    <xf numFmtId="0" fontId="23" fillId="0" borderId="8" xfId="0" applyFont="1" applyBorder="1">
      <alignment vertical="center"/>
    </xf>
    <xf numFmtId="0" fontId="23" fillId="0" borderId="0" xfId="0" applyFont="1" applyBorder="1">
      <alignment vertical="center"/>
    </xf>
    <xf numFmtId="0" fontId="23" fillId="0" borderId="4" xfId="0" applyFont="1" applyBorder="1">
      <alignment vertical="center"/>
    </xf>
    <xf numFmtId="0" fontId="25" fillId="0" borderId="8" xfId="0" applyFont="1" applyBorder="1" applyAlignment="1">
      <alignment vertical="center"/>
    </xf>
    <xf numFmtId="0" fontId="25" fillId="0" borderId="0" xfId="0" applyFont="1" applyBorder="1">
      <alignment vertical="center"/>
    </xf>
    <xf numFmtId="0" fontId="25" fillId="0" borderId="8" xfId="0" applyFont="1" applyBorder="1">
      <alignment vertical="center"/>
    </xf>
    <xf numFmtId="0" fontId="23" fillId="0" borderId="9" xfId="0" applyFont="1" applyBorder="1">
      <alignment vertical="center"/>
    </xf>
    <xf numFmtId="0" fontId="23" fillId="0" borderId="10" xfId="0" applyFont="1" applyBorder="1">
      <alignment vertical="center"/>
    </xf>
    <xf numFmtId="0" fontId="23" fillId="0" borderId="11" xfId="0" applyFont="1" applyBorder="1">
      <alignment vertical="center"/>
    </xf>
    <xf numFmtId="0" fontId="25" fillId="0" borderId="9" xfId="0" applyFont="1" applyBorder="1" applyAlignment="1">
      <alignment vertical="center"/>
    </xf>
    <xf numFmtId="0" fontId="25" fillId="0" borderId="10" xfId="0" applyFont="1" applyBorder="1">
      <alignment vertical="center"/>
    </xf>
    <xf numFmtId="0" fontId="23" fillId="0" borderId="0" xfId="0" applyFont="1" applyAlignment="1">
      <alignment vertical="center"/>
    </xf>
    <xf numFmtId="0" fontId="20" fillId="0" borderId="0" xfId="0" applyFont="1" applyBorder="1" applyAlignment="1"/>
    <xf numFmtId="0" fontId="20" fillId="0" borderId="0" xfId="0" applyFont="1" applyBorder="1" applyAlignment="1">
      <alignment vertical="center" wrapText="1"/>
    </xf>
    <xf numFmtId="0" fontId="27" fillId="0" borderId="0" xfId="0" applyFont="1" applyBorder="1" applyAlignment="1">
      <alignment vertical="center"/>
    </xf>
    <xf numFmtId="0" fontId="28" fillId="0" borderId="0" xfId="0" applyFont="1" applyBorder="1">
      <alignment vertical="center"/>
    </xf>
    <xf numFmtId="0" fontId="20" fillId="0" borderId="0" xfId="0" applyFont="1" applyBorder="1">
      <alignment vertical="center"/>
    </xf>
    <xf numFmtId="0" fontId="20" fillId="0" borderId="0" xfId="0" applyFont="1" applyBorder="1" applyAlignment="1">
      <alignment vertical="center"/>
    </xf>
    <xf numFmtId="0" fontId="28" fillId="0" borderId="0" xfId="0" applyFont="1" applyBorder="1" applyAlignment="1">
      <alignment vertical="center"/>
    </xf>
    <xf numFmtId="0" fontId="20" fillId="0" borderId="6" xfId="0" applyFont="1" applyBorder="1" applyAlignment="1">
      <alignment horizontal="center" vertical="center"/>
    </xf>
    <xf numFmtId="0" fontId="28" fillId="4" borderId="12" xfId="0" applyFont="1" applyFill="1" applyBorder="1">
      <alignment vertical="center"/>
    </xf>
    <xf numFmtId="0" fontId="4" fillId="0" borderId="12" xfId="0" applyFont="1" applyBorder="1" applyProtection="1">
      <alignment vertical="center"/>
      <protection locked="0"/>
    </xf>
    <xf numFmtId="178" fontId="4" fillId="0" borderId="10" xfId="0" applyNumberFormat="1" applyFont="1" applyBorder="1" applyProtection="1">
      <alignment vertical="center"/>
      <protection locked="0"/>
    </xf>
    <xf numFmtId="0" fontId="4" fillId="0" borderId="0" xfId="0" applyFont="1" applyProtection="1">
      <alignment vertical="center"/>
    </xf>
    <xf numFmtId="0" fontId="4" fillId="0" borderId="12" xfId="0" applyFont="1" applyBorder="1" applyAlignment="1" applyProtection="1">
      <alignment vertical="center" wrapText="1"/>
      <protection locked="0"/>
    </xf>
    <xf numFmtId="49" fontId="4" fillId="0" borderId="12" xfId="0" applyNumberFormat="1" applyFont="1" applyBorder="1" applyAlignment="1" applyProtection="1">
      <alignment vertical="center" wrapText="1"/>
      <protection locked="0"/>
    </xf>
    <xf numFmtId="0" fontId="4" fillId="0" borderId="12" xfId="0" applyFont="1" applyFill="1" applyBorder="1" applyProtection="1">
      <alignment vertical="center"/>
      <protection locked="0"/>
    </xf>
    <xf numFmtId="0" fontId="4" fillId="0" borderId="0" xfId="0" applyFont="1" applyFill="1" applyProtection="1">
      <alignment vertical="center"/>
    </xf>
    <xf numFmtId="0" fontId="6" fillId="0" borderId="0" xfId="0" applyFont="1" applyFill="1">
      <alignment vertical="center"/>
    </xf>
    <xf numFmtId="0" fontId="4" fillId="0" borderId="2" xfId="0" applyFont="1" applyFill="1" applyBorder="1">
      <alignment vertical="center"/>
    </xf>
    <xf numFmtId="0" fontId="4" fillId="0" borderId="3" xfId="0" applyFont="1" applyFill="1" applyBorder="1">
      <alignment vertical="center"/>
    </xf>
    <xf numFmtId="0" fontId="9" fillId="0" borderId="0" xfId="0" applyFont="1" applyFill="1">
      <alignment vertical="center"/>
    </xf>
    <xf numFmtId="0" fontId="4" fillId="0" borderId="0" xfId="0" applyFont="1" applyFill="1" applyAlignment="1">
      <alignment vertical="center"/>
    </xf>
    <xf numFmtId="0" fontId="12" fillId="0" borderId="0" xfId="0" applyFont="1">
      <alignment vertical="center"/>
    </xf>
    <xf numFmtId="0" fontId="29" fillId="0" borderId="0" xfId="0" applyFont="1">
      <alignment vertical="center"/>
    </xf>
    <xf numFmtId="0" fontId="31" fillId="0" borderId="0" xfId="0" applyFont="1" applyBorder="1" applyAlignment="1">
      <alignment horizontal="right" vertical="center"/>
    </xf>
    <xf numFmtId="1" fontId="4" fillId="3" borderId="0" xfId="0" applyNumberFormat="1" applyFont="1" applyFill="1">
      <alignment vertical="center"/>
    </xf>
    <xf numFmtId="49" fontId="4" fillId="0" borderId="0" xfId="0" applyNumberFormat="1" applyFont="1">
      <alignment vertical="center"/>
    </xf>
    <xf numFmtId="0" fontId="4" fillId="0" borderId="0" xfId="0" applyFont="1" applyFill="1" applyBorder="1" applyAlignment="1">
      <alignment horizontal="center" vertical="center"/>
    </xf>
    <xf numFmtId="0" fontId="11" fillId="0" borderId="0" xfId="0" applyFont="1" applyFill="1" applyBorder="1" applyAlignment="1">
      <alignment vertical="center"/>
    </xf>
    <xf numFmtId="0" fontId="4" fillId="0" borderId="12" xfId="0" applyFont="1" applyBorder="1" applyAlignment="1">
      <alignment horizontal="center" vertical="center"/>
    </xf>
    <xf numFmtId="0" fontId="4" fillId="0" borderId="12" xfId="0" applyFont="1" applyBorder="1" applyAlignment="1">
      <alignment horizontal="left" vertical="center"/>
    </xf>
    <xf numFmtId="0" fontId="4" fillId="0" borderId="12" xfId="0" applyFont="1" applyBorder="1" applyAlignment="1">
      <alignment horizontal="left" vertical="center" wrapText="1"/>
    </xf>
    <xf numFmtId="0" fontId="4" fillId="0" borderId="0" xfId="0" applyFont="1" applyAlignment="1">
      <alignment horizontal="center" vertical="center"/>
    </xf>
    <xf numFmtId="0" fontId="9" fillId="0" borderId="0" xfId="0" applyFont="1" applyBorder="1" applyAlignment="1">
      <alignment horizontal="center" vertical="center"/>
    </xf>
    <xf numFmtId="0" fontId="4" fillId="0" borderId="0" xfId="0" applyFont="1" applyBorder="1" applyAlignment="1" applyProtection="1">
      <alignment horizontal="left" vertical="center"/>
      <protection locked="0"/>
    </xf>
    <xf numFmtId="49" fontId="30" fillId="0" borderId="0" xfId="0" applyNumberFormat="1" applyFont="1" applyFill="1" applyAlignment="1" applyProtection="1">
      <alignment vertical="center"/>
      <protection locked="0"/>
    </xf>
    <xf numFmtId="0" fontId="30" fillId="0" borderId="0" xfId="0" applyNumberFormat="1" applyFont="1" applyFill="1" applyAlignment="1" applyProtection="1">
      <alignment vertical="center"/>
      <protection locked="0"/>
    </xf>
    <xf numFmtId="0" fontId="14" fillId="0" borderId="0" xfId="0" applyFont="1">
      <alignment vertical="center"/>
    </xf>
    <xf numFmtId="0" fontId="6" fillId="0" borderId="0" xfId="0" applyFont="1" applyProtection="1">
      <alignment vertical="center"/>
    </xf>
    <xf numFmtId="0" fontId="4" fillId="0" borderId="0" xfId="0" applyFont="1" applyBorder="1" applyProtection="1">
      <alignment vertical="center"/>
    </xf>
    <xf numFmtId="0" fontId="4" fillId="3" borderId="0" xfId="0" applyFont="1" applyFill="1" applyProtection="1">
      <alignment vertical="center"/>
    </xf>
    <xf numFmtId="0" fontId="9" fillId="0" borderId="0" xfId="0" applyFont="1" applyBorder="1" applyAlignment="1" applyProtection="1">
      <alignment horizontal="left" vertical="center"/>
    </xf>
    <xf numFmtId="0" fontId="9" fillId="0" borderId="0" xfId="0" applyFont="1" applyBorder="1" applyAlignment="1" applyProtection="1">
      <alignment horizontal="center" vertical="center"/>
    </xf>
    <xf numFmtId="0" fontId="4" fillId="0" borderId="0" xfId="0" applyFont="1" applyBorder="1" applyAlignment="1" applyProtection="1">
      <alignment horizontal="left" vertical="center"/>
    </xf>
    <xf numFmtId="0" fontId="4" fillId="0" borderId="0" xfId="0" applyFont="1" applyBorder="1" applyAlignment="1" applyProtection="1">
      <alignment vertical="center"/>
      <protection locked="0"/>
    </xf>
    <xf numFmtId="0" fontId="15" fillId="0" borderId="0" xfId="0" applyFont="1" applyBorder="1" applyAlignment="1">
      <alignment horizontal="left" vertical="center"/>
    </xf>
    <xf numFmtId="0" fontId="3" fillId="0" borderId="0" xfId="0" applyFont="1" applyBorder="1">
      <alignment vertical="center"/>
    </xf>
    <xf numFmtId="0" fontId="32" fillId="0" borderId="0" xfId="0" applyFont="1">
      <alignment vertical="center"/>
    </xf>
    <xf numFmtId="0" fontId="0" fillId="0" borderId="0" xfId="0" applyFont="1" applyAlignment="1">
      <alignment vertical="center"/>
    </xf>
    <xf numFmtId="0" fontId="33" fillId="0" borderId="0" xfId="0" applyFont="1" applyAlignment="1">
      <alignment horizontal="center" vertical="center"/>
    </xf>
    <xf numFmtId="0" fontId="33" fillId="0" borderId="0" xfId="0" applyFont="1">
      <alignment vertical="center"/>
    </xf>
    <xf numFmtId="184" fontId="33" fillId="0" borderId="0" xfId="0" applyNumberFormat="1" applyFont="1">
      <alignment vertical="center"/>
    </xf>
    <xf numFmtId="0" fontId="34" fillId="0" borderId="0" xfId="0" applyFont="1">
      <alignment vertical="center"/>
    </xf>
    <xf numFmtId="0" fontId="33" fillId="0" borderId="0" xfId="0" applyNumberFormat="1" applyFont="1" applyAlignment="1">
      <alignment vertical="center"/>
    </xf>
    <xf numFmtId="178" fontId="33" fillId="0" borderId="0" xfId="0" applyNumberFormat="1" applyFont="1">
      <alignment vertical="center"/>
    </xf>
    <xf numFmtId="185" fontId="33" fillId="0" borderId="0" xfId="0" applyNumberFormat="1" applyFont="1">
      <alignment vertical="center"/>
    </xf>
    <xf numFmtId="0" fontId="33" fillId="0" borderId="0" xfId="0" applyFont="1" applyFill="1">
      <alignment vertical="center"/>
    </xf>
    <xf numFmtId="184" fontId="33" fillId="6" borderId="0" xfId="0" applyNumberFormat="1" applyFont="1" applyFill="1">
      <alignment vertical="center"/>
    </xf>
    <xf numFmtId="0" fontId="33" fillId="6" borderId="0" xfId="0" applyFont="1" applyFill="1">
      <alignment vertical="center"/>
    </xf>
    <xf numFmtId="0" fontId="33" fillId="6" borderId="0" xfId="0" applyFont="1" applyFill="1" applyAlignment="1">
      <alignment horizontal="center" vertical="center"/>
    </xf>
    <xf numFmtId="0" fontId="33" fillId="6" borderId="0" xfId="0" applyNumberFormat="1" applyFont="1" applyFill="1" applyAlignment="1">
      <alignment vertical="center"/>
    </xf>
    <xf numFmtId="178" fontId="33" fillId="6" borderId="0" xfId="0" applyNumberFormat="1" applyFont="1" applyFill="1">
      <alignment vertical="center"/>
    </xf>
    <xf numFmtId="185" fontId="33" fillId="6" borderId="0" xfId="0" applyNumberFormat="1" applyFont="1" applyFill="1">
      <alignment vertical="center"/>
    </xf>
    <xf numFmtId="178" fontId="33" fillId="7" borderId="10" xfId="0" applyNumberFormat="1" applyFont="1" applyFill="1" applyBorder="1" applyAlignment="1">
      <alignment vertical="center"/>
    </xf>
    <xf numFmtId="0" fontId="32" fillId="0" borderId="13" xfId="0" applyFont="1" applyFill="1" applyBorder="1" applyAlignment="1">
      <alignment vertical="top" wrapText="1"/>
    </xf>
    <xf numFmtId="0" fontId="36" fillId="0" borderId="13" xfId="0" applyFont="1" applyFill="1" applyBorder="1" applyAlignment="1">
      <alignment vertical="top" wrapText="1"/>
    </xf>
    <xf numFmtId="0" fontId="33" fillId="0" borderId="13" xfId="0" applyFont="1" applyFill="1" applyBorder="1" applyAlignment="1">
      <alignment horizontal="center" vertical="top" wrapText="1"/>
    </xf>
    <xf numFmtId="0" fontId="33" fillId="0" borderId="13" xfId="0" applyFont="1" applyFill="1" applyBorder="1" applyAlignment="1">
      <alignment vertical="top" wrapText="1"/>
    </xf>
    <xf numFmtId="0" fontId="37" fillId="0" borderId="13" xfId="0" applyFont="1" applyFill="1" applyBorder="1" applyAlignment="1">
      <alignment vertical="top" wrapText="1"/>
    </xf>
    <xf numFmtId="184" fontId="33" fillId="0" borderId="13" xfId="0" applyNumberFormat="1" applyFont="1" applyFill="1" applyBorder="1" applyAlignment="1">
      <alignment vertical="top" wrapText="1"/>
    </xf>
    <xf numFmtId="0" fontId="33" fillId="0" borderId="1" xfId="0" applyFont="1" applyFill="1" applyBorder="1" applyAlignment="1">
      <alignment vertical="top" wrapText="1"/>
    </xf>
    <xf numFmtId="0" fontId="33" fillId="0" borderId="2" xfId="0" applyFont="1" applyFill="1" applyBorder="1" applyAlignment="1">
      <alignment horizontal="center" vertical="top" wrapText="1"/>
    </xf>
    <xf numFmtId="0" fontId="33" fillId="0" borderId="2" xfId="0" applyFont="1" applyFill="1" applyBorder="1" applyAlignment="1">
      <alignment vertical="top" wrapText="1"/>
    </xf>
    <xf numFmtId="0" fontId="33" fillId="0" borderId="3" xfId="0" applyFont="1" applyFill="1" applyBorder="1" applyAlignment="1">
      <alignment horizontal="center" vertical="top" wrapText="1"/>
    </xf>
    <xf numFmtId="0" fontId="33" fillId="0" borderId="1" xfId="0" applyFont="1" applyFill="1" applyBorder="1" applyAlignment="1">
      <alignment horizontal="center" vertical="top" wrapText="1"/>
    </xf>
    <xf numFmtId="0" fontId="33" fillId="0" borderId="3" xfId="0" applyNumberFormat="1" applyFont="1" applyFill="1" applyBorder="1" applyAlignment="1">
      <alignment vertical="top"/>
    </xf>
    <xf numFmtId="178" fontId="33" fillId="8" borderId="0" xfId="0" applyNumberFormat="1" applyFont="1" applyFill="1" applyAlignment="1">
      <alignment vertical="top"/>
    </xf>
    <xf numFmtId="178" fontId="33" fillId="8" borderId="0" xfId="0" applyNumberFormat="1" applyFont="1" applyFill="1" applyAlignment="1">
      <alignment vertical="top" wrapText="1"/>
    </xf>
    <xf numFmtId="178" fontId="33" fillId="9" borderId="0" xfId="0" applyNumberFormat="1" applyFont="1" applyFill="1" applyAlignment="1">
      <alignment vertical="top" wrapText="1"/>
    </xf>
    <xf numFmtId="184" fontId="33" fillId="0" borderId="6" xfId="0" applyNumberFormat="1" applyFont="1" applyFill="1" applyBorder="1" applyAlignment="1">
      <alignment vertical="top" wrapText="1"/>
    </xf>
    <xf numFmtId="184" fontId="33" fillId="0" borderId="6" xfId="0" applyNumberFormat="1" applyFont="1" applyFill="1" applyBorder="1" applyAlignment="1">
      <alignment vertical="top"/>
    </xf>
    <xf numFmtId="185" fontId="33" fillId="0" borderId="7" xfId="0" applyNumberFormat="1" applyFont="1" applyFill="1" applyBorder="1" applyAlignment="1">
      <alignment vertical="top"/>
    </xf>
    <xf numFmtId="0" fontId="33" fillId="0" borderId="6" xfId="0" applyFont="1" applyFill="1" applyBorder="1" applyAlignment="1">
      <alignment vertical="top" wrapText="1"/>
    </xf>
    <xf numFmtId="0" fontId="33" fillId="0" borderId="7" xfId="0" applyFont="1" applyFill="1" applyBorder="1" applyAlignment="1">
      <alignment vertical="top" wrapText="1"/>
    </xf>
    <xf numFmtId="0" fontId="33" fillId="0" borderId="7" xfId="0" applyFont="1" applyFill="1" applyBorder="1" applyAlignment="1">
      <alignment horizontal="center" vertical="top" wrapText="1"/>
    </xf>
    <xf numFmtId="0" fontId="33" fillId="0" borderId="6" xfId="0" applyFont="1" applyFill="1" applyBorder="1" applyAlignment="1">
      <alignment vertical="top"/>
    </xf>
    <xf numFmtId="184" fontId="33" fillId="0" borderId="5" xfId="0" applyNumberFormat="1" applyFont="1" applyFill="1" applyBorder="1" applyAlignment="1">
      <alignment vertical="top" wrapText="1"/>
    </xf>
    <xf numFmtId="0" fontId="33" fillId="0" borderId="5" xfId="0" applyFont="1" applyFill="1" applyBorder="1" applyAlignment="1">
      <alignment vertical="top" wrapText="1"/>
    </xf>
    <xf numFmtId="0" fontId="33" fillId="0" borderId="0" xfId="0" applyFont="1" applyFill="1" applyAlignment="1">
      <alignment vertical="top" wrapText="1"/>
    </xf>
    <xf numFmtId="178" fontId="33" fillId="8" borderId="0" xfId="0" applyNumberFormat="1" applyFont="1" applyFill="1" applyAlignment="1">
      <alignment horizontal="center" vertical="top" wrapText="1"/>
    </xf>
    <xf numFmtId="178" fontId="33" fillId="9" borderId="1" xfId="0" applyNumberFormat="1" applyFont="1" applyFill="1" applyBorder="1" applyAlignment="1">
      <alignment vertical="top" wrapText="1"/>
    </xf>
    <xf numFmtId="178" fontId="33" fillId="9" borderId="2" xfId="0" applyNumberFormat="1" applyFont="1" applyFill="1" applyBorder="1" applyAlignment="1">
      <alignment vertical="top" wrapText="1"/>
    </xf>
    <xf numFmtId="178" fontId="33" fillId="9" borderId="0" xfId="0" applyNumberFormat="1" applyFont="1" applyFill="1" applyBorder="1" applyAlignment="1">
      <alignment vertical="top" wrapText="1"/>
    </xf>
    <xf numFmtId="184" fontId="33" fillId="0" borderId="5" xfId="0" applyNumberFormat="1" applyFont="1" applyFill="1" applyBorder="1" applyAlignment="1">
      <alignment vertical="top"/>
    </xf>
    <xf numFmtId="185" fontId="33" fillId="0" borderId="5" xfId="0" applyNumberFormat="1" applyFont="1" applyFill="1" applyBorder="1" applyAlignment="1">
      <alignment vertical="top"/>
    </xf>
    <xf numFmtId="0" fontId="39" fillId="0" borderId="29" xfId="0" applyFont="1" applyFill="1" applyBorder="1" applyAlignment="1">
      <alignment vertical="center"/>
    </xf>
    <xf numFmtId="0" fontId="36" fillId="0" borderId="29" xfId="0" applyFont="1" applyFill="1" applyBorder="1" applyAlignment="1">
      <alignment vertical="center"/>
    </xf>
    <xf numFmtId="0" fontId="33" fillId="0" borderId="29" xfId="0" applyFont="1" applyFill="1" applyBorder="1" applyAlignment="1">
      <alignment horizontal="center" vertical="center"/>
    </xf>
    <xf numFmtId="0" fontId="33" fillId="0" borderId="29" xfId="0" applyFont="1" applyFill="1" applyBorder="1" applyAlignment="1">
      <alignment vertical="center"/>
    </xf>
    <xf numFmtId="184" fontId="33" fillId="0" borderId="29" xfId="0" applyNumberFormat="1" applyFont="1" applyFill="1" applyBorder="1" applyAlignment="1">
      <alignment vertical="center"/>
    </xf>
    <xf numFmtId="0" fontId="33" fillId="0" borderId="13" xfId="0" applyFont="1" applyFill="1" applyBorder="1" applyAlignment="1">
      <alignment vertical="center"/>
    </xf>
    <xf numFmtId="0" fontId="33" fillId="0" borderId="13" xfId="0" applyFont="1" applyFill="1" applyBorder="1" applyAlignment="1">
      <alignment horizontal="center" vertical="center"/>
    </xf>
    <xf numFmtId="0" fontId="33" fillId="0" borderId="1" xfId="0" applyFont="1" applyFill="1" applyBorder="1" applyAlignment="1">
      <alignment vertical="center"/>
    </xf>
    <xf numFmtId="0" fontId="33" fillId="0" borderId="13" xfId="0" applyNumberFormat="1" applyFont="1" applyFill="1" applyBorder="1" applyAlignment="1">
      <alignment vertical="center"/>
    </xf>
    <xf numFmtId="178" fontId="33" fillId="0" borderId="13" xfId="0" applyNumberFormat="1" applyFont="1" applyFill="1" applyBorder="1" applyAlignment="1">
      <alignment vertical="center"/>
    </xf>
    <xf numFmtId="178" fontId="33" fillId="4" borderId="1" xfId="0" applyNumberFormat="1" applyFont="1" applyFill="1" applyBorder="1" applyAlignment="1">
      <alignment vertical="center"/>
    </xf>
    <xf numFmtId="178" fontId="33" fillId="4" borderId="3" xfId="0" applyNumberFormat="1" applyFont="1" applyFill="1" applyBorder="1" applyAlignment="1">
      <alignment vertical="center"/>
    </xf>
    <xf numFmtId="178" fontId="33" fillId="2" borderId="1" xfId="0" applyNumberFormat="1" applyFont="1" applyFill="1" applyBorder="1" applyAlignment="1">
      <alignment vertical="center"/>
    </xf>
    <xf numFmtId="178" fontId="33" fillId="2" borderId="2" xfId="0" applyNumberFormat="1" applyFont="1" applyFill="1" applyBorder="1" applyAlignment="1">
      <alignment vertical="center"/>
    </xf>
    <xf numFmtId="178" fontId="33" fillId="2" borderId="3" xfId="0" applyNumberFormat="1" applyFont="1" applyFill="1" applyBorder="1" applyAlignment="1">
      <alignment vertical="center"/>
    </xf>
    <xf numFmtId="178" fontId="33" fillId="10" borderId="1" xfId="0" applyNumberFormat="1" applyFont="1" applyFill="1" applyBorder="1" applyAlignment="1">
      <alignment vertical="center"/>
    </xf>
    <xf numFmtId="178" fontId="33" fillId="10" borderId="2" xfId="0" applyNumberFormat="1" applyFont="1" applyFill="1" applyBorder="1" applyAlignment="1">
      <alignment vertical="center"/>
    </xf>
    <xf numFmtId="178" fontId="33" fillId="10" borderId="3" xfId="0" applyNumberFormat="1" applyFont="1" applyFill="1" applyBorder="1" applyAlignment="1">
      <alignment vertical="center"/>
    </xf>
    <xf numFmtId="178" fontId="40" fillId="6" borderId="3" xfId="0" applyNumberFormat="1" applyFont="1" applyFill="1" applyBorder="1" applyAlignment="1">
      <alignment vertical="center"/>
    </xf>
    <xf numFmtId="178" fontId="33" fillId="7" borderId="1" xfId="0" applyNumberFormat="1" applyFont="1" applyFill="1" applyBorder="1" applyAlignment="1">
      <alignment vertical="center"/>
    </xf>
    <xf numFmtId="178" fontId="33" fillId="7" borderId="2" xfId="0" applyNumberFormat="1" applyFont="1" applyFill="1" applyBorder="1" applyAlignment="1">
      <alignment vertical="center"/>
    </xf>
    <xf numFmtId="178" fontId="33" fillId="7" borderId="3" xfId="0" applyNumberFormat="1" applyFont="1" applyFill="1" applyBorder="1" applyAlignment="1">
      <alignment vertical="center"/>
    </xf>
    <xf numFmtId="178" fontId="33" fillId="11" borderId="1" xfId="0" applyNumberFormat="1" applyFont="1" applyFill="1" applyBorder="1" applyAlignment="1">
      <alignment vertical="center"/>
    </xf>
    <xf numFmtId="178" fontId="33" fillId="11" borderId="2" xfId="0" applyNumberFormat="1" applyFont="1" applyFill="1" applyBorder="1" applyAlignment="1">
      <alignment vertical="center"/>
    </xf>
    <xf numFmtId="178" fontId="33" fillId="11" borderId="3" xfId="0" applyNumberFormat="1" applyFont="1" applyFill="1" applyBorder="1" applyAlignment="1">
      <alignment vertical="center"/>
    </xf>
    <xf numFmtId="178" fontId="33" fillId="3" borderId="1" xfId="0" applyNumberFormat="1" applyFont="1" applyFill="1" applyBorder="1" applyAlignment="1">
      <alignment vertical="center"/>
    </xf>
    <xf numFmtId="178" fontId="33" fillId="3" borderId="2" xfId="0" applyNumberFormat="1" applyFont="1" applyFill="1" applyBorder="1" applyAlignment="1">
      <alignment vertical="center"/>
    </xf>
    <xf numFmtId="178" fontId="33" fillId="3" borderId="3" xfId="0" applyNumberFormat="1" applyFont="1" applyFill="1" applyBorder="1" applyAlignment="1">
      <alignment vertical="center"/>
    </xf>
    <xf numFmtId="178" fontId="33" fillId="4" borderId="2" xfId="0" applyNumberFormat="1" applyFont="1" applyFill="1" applyBorder="1" applyAlignment="1">
      <alignment vertical="center" wrapText="1"/>
    </xf>
    <xf numFmtId="178" fontId="33" fillId="4" borderId="3" xfId="0" applyNumberFormat="1" applyFont="1" applyFill="1" applyBorder="1" applyAlignment="1">
      <alignment vertical="center" wrapText="1"/>
    </xf>
    <xf numFmtId="178" fontId="33" fillId="9" borderId="0" xfId="0" applyNumberFormat="1" applyFont="1" applyFill="1" applyAlignment="1">
      <alignment vertical="center" wrapText="1"/>
    </xf>
    <xf numFmtId="184" fontId="33" fillId="0" borderId="8" xfId="0" applyNumberFormat="1" applyFont="1" applyFill="1" applyBorder="1" applyAlignment="1">
      <alignment vertical="top"/>
    </xf>
    <xf numFmtId="185" fontId="33" fillId="0" borderId="4" xfId="0" applyNumberFormat="1" applyFont="1" applyFill="1" applyBorder="1" applyAlignment="1">
      <alignment vertical="top"/>
    </xf>
    <xf numFmtId="0" fontId="33" fillId="0" borderId="8" xfId="0" applyFont="1" applyFill="1" applyBorder="1" applyAlignment="1">
      <alignment vertical="center"/>
    </xf>
    <xf numFmtId="0" fontId="33" fillId="0" borderId="4" xfId="0" applyFont="1" applyFill="1" applyBorder="1" applyAlignment="1">
      <alignment vertical="center"/>
    </xf>
    <xf numFmtId="0" fontId="33" fillId="0" borderId="4" xfId="0" applyFont="1" applyFill="1" applyBorder="1" applyAlignment="1">
      <alignment horizontal="center" vertical="center"/>
    </xf>
    <xf numFmtId="186" fontId="33" fillId="0" borderId="29" xfId="0" applyNumberFormat="1" applyFont="1" applyFill="1" applyBorder="1" applyAlignment="1">
      <alignment vertical="center"/>
    </xf>
    <xf numFmtId="184" fontId="33" fillId="0" borderId="8" xfId="0" applyNumberFormat="1" applyFont="1" applyFill="1" applyBorder="1" applyAlignment="1">
      <alignment vertical="top" wrapText="1"/>
    </xf>
    <xf numFmtId="0" fontId="33" fillId="0" borderId="4" xfId="0" applyFont="1" applyFill="1" applyBorder="1" applyAlignment="1">
      <alignment vertical="top" wrapText="1"/>
    </xf>
    <xf numFmtId="184" fontId="33" fillId="0" borderId="0" xfId="0" applyNumberFormat="1" applyFont="1" applyFill="1" applyBorder="1" applyAlignment="1">
      <alignment vertical="center"/>
    </xf>
    <xf numFmtId="0" fontId="33" fillId="0" borderId="0" xfId="0" applyFont="1" applyFill="1" applyBorder="1" applyAlignment="1">
      <alignment vertical="center"/>
    </xf>
    <xf numFmtId="0" fontId="33" fillId="0" borderId="0" xfId="0" applyFont="1" applyFill="1" applyAlignment="1">
      <alignment vertical="center"/>
    </xf>
    <xf numFmtId="178" fontId="33" fillId="4" borderId="2" xfId="0" applyNumberFormat="1" applyFont="1" applyFill="1" applyBorder="1" applyAlignment="1">
      <alignment vertical="center"/>
    </xf>
    <xf numFmtId="178" fontId="40" fillId="6" borderId="1" xfId="0" applyNumberFormat="1" applyFont="1" applyFill="1" applyBorder="1" applyAlignment="1">
      <alignment vertical="center"/>
    </xf>
    <xf numFmtId="178" fontId="33" fillId="8" borderId="13" xfId="0" applyNumberFormat="1" applyFont="1" applyFill="1" applyBorder="1" applyAlignment="1">
      <alignment vertical="center" wrapText="1"/>
    </xf>
    <xf numFmtId="178" fontId="33" fillId="0" borderId="0" xfId="0" applyNumberFormat="1" applyFont="1" applyFill="1" applyAlignment="1">
      <alignment vertical="center"/>
    </xf>
    <xf numFmtId="178" fontId="33" fillId="4" borderId="1" xfId="0" applyNumberFormat="1" applyFont="1" applyFill="1" applyBorder="1" applyAlignment="1">
      <alignment vertical="center" wrapText="1"/>
    </xf>
    <xf numFmtId="178" fontId="33" fillId="3" borderId="5" xfId="0" applyNumberFormat="1" applyFont="1" applyFill="1" applyBorder="1" applyAlignment="1">
      <alignment vertical="center"/>
    </xf>
    <xf numFmtId="178" fontId="33" fillId="4" borderId="13" xfId="0" applyNumberFormat="1" applyFont="1" applyFill="1" applyBorder="1" applyAlignment="1">
      <alignment vertical="center" wrapText="1"/>
    </xf>
    <xf numFmtId="0" fontId="33" fillId="0" borderId="9" xfId="0" applyFont="1" applyFill="1" applyBorder="1" applyAlignment="1">
      <alignment vertical="top"/>
    </xf>
    <xf numFmtId="184" fontId="33" fillId="0" borderId="10" xfId="0" applyNumberFormat="1" applyFont="1" applyFill="1" applyBorder="1" applyAlignment="1">
      <alignment vertical="top"/>
    </xf>
    <xf numFmtId="185" fontId="33" fillId="0" borderId="10" xfId="0" applyNumberFormat="1" applyFont="1" applyFill="1" applyBorder="1" applyAlignment="1"/>
    <xf numFmtId="185" fontId="33" fillId="0" borderId="11" xfId="0" applyNumberFormat="1" applyFont="1" applyFill="1" applyBorder="1" applyAlignment="1"/>
    <xf numFmtId="0" fontId="39" fillId="5" borderId="14" xfId="0" applyFont="1" applyFill="1" applyBorder="1" applyAlignment="1">
      <alignment vertical="center" wrapText="1"/>
    </xf>
    <xf numFmtId="0" fontId="36" fillId="0" borderId="29" xfId="0" applyFont="1" applyFill="1" applyBorder="1" applyAlignment="1">
      <alignment vertical="center" wrapText="1"/>
    </xf>
    <xf numFmtId="0" fontId="34" fillId="0" borderId="29" xfId="0" applyFont="1" applyFill="1" applyBorder="1" applyAlignment="1">
      <alignment horizontal="center" vertical="center" wrapText="1"/>
    </xf>
    <xf numFmtId="0" fontId="33" fillId="5" borderId="29" xfId="0" applyFont="1" applyFill="1" applyBorder="1" applyAlignment="1">
      <alignment horizontal="center" vertical="center" wrapText="1"/>
    </xf>
    <xf numFmtId="0" fontId="40" fillId="0" borderId="29" xfId="0" applyFont="1" applyFill="1" applyBorder="1" applyAlignment="1">
      <alignment vertical="center" wrapText="1"/>
    </xf>
    <xf numFmtId="184" fontId="33" fillId="0" borderId="29" xfId="0" applyNumberFormat="1" applyFont="1" applyFill="1" applyBorder="1" applyAlignment="1">
      <alignment vertical="center" wrapText="1"/>
    </xf>
    <xf numFmtId="0" fontId="33" fillId="0" borderId="29" xfId="0" applyFont="1" applyFill="1" applyBorder="1" applyAlignment="1">
      <alignment vertical="center" wrapText="1"/>
    </xf>
    <xf numFmtId="0" fontId="33" fillId="0" borderId="29" xfId="0" applyFont="1" applyFill="1" applyBorder="1" applyAlignment="1">
      <alignment horizontal="center" vertical="center" wrapText="1"/>
    </xf>
    <xf numFmtId="0" fontId="33" fillId="0" borderId="13" xfId="0" applyNumberFormat="1" applyFont="1" applyFill="1" applyBorder="1" applyAlignment="1">
      <alignment vertical="top" wrapText="1"/>
    </xf>
    <xf numFmtId="178" fontId="33" fillId="0" borderId="29" xfId="0" applyNumberFormat="1" applyFont="1" applyFill="1" applyBorder="1" applyAlignment="1">
      <alignment vertical="center" wrapText="1"/>
    </xf>
    <xf numFmtId="178" fontId="33" fillId="0" borderId="13" xfId="0" applyNumberFormat="1" applyFont="1" applyFill="1" applyBorder="1" applyAlignment="1">
      <alignment vertical="center" wrapText="1"/>
    </xf>
    <xf numFmtId="178" fontId="33" fillId="5" borderId="13" xfId="0" applyNumberFormat="1" applyFont="1" applyFill="1" applyBorder="1" applyAlignment="1">
      <alignment vertical="center" wrapText="1"/>
    </xf>
    <xf numFmtId="178" fontId="33" fillId="5" borderId="29" xfId="0" applyNumberFormat="1" applyFont="1" applyFill="1" applyBorder="1" applyAlignment="1">
      <alignment vertical="center" wrapText="1"/>
    </xf>
    <xf numFmtId="178" fontId="43" fillId="0" borderId="29" xfId="0" applyNumberFormat="1" applyFont="1" applyFill="1" applyBorder="1" applyAlignment="1">
      <alignment vertical="center" wrapText="1"/>
    </xf>
    <xf numFmtId="178" fontId="33" fillId="4" borderId="29" xfId="0" applyNumberFormat="1" applyFont="1" applyFill="1" applyBorder="1" applyAlignment="1">
      <alignment vertical="center" wrapText="1"/>
    </xf>
    <xf numFmtId="178" fontId="44" fillId="0" borderId="13" xfId="0" applyNumberFormat="1" applyFont="1" applyFill="1" applyBorder="1" applyAlignment="1">
      <alignment vertical="center" wrapText="1"/>
    </xf>
    <xf numFmtId="178" fontId="33" fillId="0" borderId="14" xfId="0" applyNumberFormat="1" applyFont="1" applyFill="1" applyBorder="1" applyAlignment="1">
      <alignment vertical="center" wrapText="1"/>
    </xf>
    <xf numFmtId="178" fontId="46" fillId="8" borderId="0" xfId="0" applyNumberFormat="1" applyFont="1" applyFill="1" applyAlignment="1">
      <alignment vertical="center" wrapText="1"/>
    </xf>
    <xf numFmtId="178" fontId="46" fillId="12" borderId="0" xfId="0" applyNumberFormat="1" applyFont="1" applyFill="1" applyAlignment="1">
      <alignment vertical="center" wrapText="1"/>
    </xf>
    <xf numFmtId="178" fontId="33" fillId="9" borderId="13" xfId="0" applyNumberFormat="1" applyFont="1" applyFill="1" applyBorder="1" applyAlignment="1">
      <alignment vertical="center" wrapText="1"/>
    </xf>
    <xf numFmtId="184" fontId="33" fillId="0" borderId="13" xfId="0" applyNumberFormat="1" applyFont="1" applyFill="1" applyBorder="1" applyAlignment="1">
      <alignment vertical="center"/>
    </xf>
    <xf numFmtId="185" fontId="33" fillId="4" borderId="13" xfId="0" applyNumberFormat="1" applyFont="1" applyFill="1" applyBorder="1" applyAlignment="1">
      <alignment vertical="center"/>
    </xf>
    <xf numFmtId="0" fontId="33" fillId="0" borderId="13" xfId="0" applyFont="1" applyFill="1" applyBorder="1" applyAlignment="1">
      <alignment vertical="center" wrapText="1"/>
    </xf>
    <xf numFmtId="0" fontId="33" fillId="0" borderId="13" xfId="0" applyFont="1" applyFill="1" applyBorder="1" applyAlignment="1">
      <alignment horizontal="center" vertical="center" wrapText="1"/>
    </xf>
    <xf numFmtId="184" fontId="33" fillId="0" borderId="13" xfId="0" applyNumberFormat="1" applyFont="1" applyFill="1" applyBorder="1" applyAlignment="1">
      <alignment vertical="center" wrapText="1"/>
    </xf>
    <xf numFmtId="0" fontId="38" fillId="0" borderId="13" xfId="0" applyFont="1" applyFill="1" applyBorder="1" applyAlignment="1">
      <alignment vertical="center" wrapText="1"/>
    </xf>
    <xf numFmtId="0" fontId="33" fillId="0" borderId="0" xfId="0" applyFont="1" applyFill="1" applyAlignment="1">
      <alignment vertical="center" wrapText="1"/>
    </xf>
    <xf numFmtId="178" fontId="33" fillId="4" borderId="12" xfId="0" applyNumberFormat="1" applyFont="1" applyFill="1" applyBorder="1" applyAlignment="1">
      <alignment vertical="center" wrapText="1"/>
    </xf>
    <xf numFmtId="178" fontId="33" fillId="4" borderId="14" xfId="0" applyNumberFormat="1" applyFont="1" applyFill="1" applyBorder="1" applyAlignment="1">
      <alignment vertical="center" wrapText="1"/>
    </xf>
    <xf numFmtId="178" fontId="48" fillId="0" borderId="29" xfId="0" applyNumberFormat="1" applyFont="1" applyFill="1" applyBorder="1" applyAlignment="1">
      <alignment vertical="center" wrapText="1"/>
    </xf>
    <xf numFmtId="178" fontId="33" fillId="8" borderId="14" xfId="0" applyNumberFormat="1" applyFont="1" applyFill="1" applyBorder="1" applyAlignment="1">
      <alignment vertical="center" wrapText="1"/>
    </xf>
    <xf numFmtId="178" fontId="33" fillId="0" borderId="0" xfId="0" applyNumberFormat="1" applyFont="1" applyFill="1" applyAlignment="1">
      <alignment vertical="center" wrapText="1"/>
    </xf>
    <xf numFmtId="178" fontId="46" fillId="8" borderId="9" xfId="0" applyNumberFormat="1" applyFont="1" applyFill="1" applyBorder="1" applyAlignment="1">
      <alignment vertical="center" wrapText="1"/>
    </xf>
    <xf numFmtId="178" fontId="46" fillId="8" borderId="10" xfId="0" applyNumberFormat="1" applyFont="1" applyFill="1" applyBorder="1" applyAlignment="1">
      <alignment vertical="center" wrapText="1"/>
    </xf>
    <xf numFmtId="178" fontId="46" fillId="12" borderId="10" xfId="0" applyNumberFormat="1" applyFont="1" applyFill="1" applyBorder="1" applyAlignment="1">
      <alignment vertical="center" wrapText="1"/>
    </xf>
    <xf numFmtId="178" fontId="33" fillId="0" borderId="12" xfId="0" applyNumberFormat="1" applyFont="1" applyFill="1" applyBorder="1" applyAlignment="1">
      <alignment vertical="center" wrapText="1"/>
    </xf>
    <xf numFmtId="0" fontId="33" fillId="0" borderId="12" xfId="0" applyFont="1" applyFill="1" applyBorder="1" applyAlignment="1">
      <alignment vertical="center" wrapText="1"/>
    </xf>
    <xf numFmtId="184" fontId="33" fillId="0" borderId="12" xfId="0" applyNumberFormat="1" applyFont="1" applyFill="1" applyBorder="1" applyAlignment="1">
      <alignment vertical="center" wrapText="1"/>
    </xf>
    <xf numFmtId="185" fontId="33" fillId="4" borderId="12" xfId="0" applyNumberFormat="1" applyFont="1" applyFill="1" applyBorder="1" applyAlignment="1">
      <alignment vertical="center" wrapText="1"/>
    </xf>
    <xf numFmtId="0" fontId="39" fillId="5" borderId="12" xfId="0" applyFont="1" applyFill="1" applyBorder="1">
      <alignment vertical="center"/>
    </xf>
    <xf numFmtId="0" fontId="36" fillId="0" borderId="12" xfId="0" applyFont="1" applyBorder="1" applyAlignment="1">
      <alignment vertical="center"/>
    </xf>
    <xf numFmtId="0" fontId="0" fillId="0" borderId="12" xfId="0" applyFont="1" applyBorder="1" applyAlignment="1">
      <alignment horizontal="center" vertical="center"/>
    </xf>
    <xf numFmtId="0" fontId="0" fillId="5" borderId="12" xfId="0" applyFont="1" applyFill="1" applyBorder="1" applyAlignment="1">
      <alignment horizontal="center" vertical="center" shrinkToFit="1"/>
    </xf>
    <xf numFmtId="0" fontId="0" fillId="0" borderId="12" xfId="0" applyFont="1" applyBorder="1">
      <alignment vertical="center"/>
    </xf>
    <xf numFmtId="184" fontId="0" fillId="0" borderId="12" xfId="0" applyNumberFormat="1" applyFont="1" applyBorder="1">
      <alignment vertical="center"/>
    </xf>
    <xf numFmtId="178" fontId="0" fillId="0" borderId="12" xfId="0" applyNumberFormat="1" applyFont="1" applyBorder="1">
      <alignment vertical="center"/>
    </xf>
    <xf numFmtId="178" fontId="0" fillId="4" borderId="12" xfId="0" applyNumberFormat="1" applyFont="1" applyFill="1" applyBorder="1">
      <alignment vertical="center"/>
    </xf>
    <xf numFmtId="178" fontId="0" fillId="5" borderId="12" xfId="0" applyNumberFormat="1" applyFont="1" applyFill="1" applyBorder="1">
      <alignment vertical="center"/>
    </xf>
    <xf numFmtId="178" fontId="36" fillId="4" borderId="12" xfId="0" applyNumberFormat="1" applyFont="1" applyFill="1" applyBorder="1">
      <alignment vertical="center"/>
    </xf>
    <xf numFmtId="178" fontId="0" fillId="0" borderId="12" xfId="0" applyNumberFormat="1" applyFont="1" applyFill="1" applyBorder="1">
      <alignment vertical="center"/>
    </xf>
    <xf numFmtId="187" fontId="0" fillId="0" borderId="12" xfId="0" applyNumberFormat="1" applyFont="1" applyFill="1" applyBorder="1">
      <alignment vertical="center"/>
    </xf>
    <xf numFmtId="185" fontId="0" fillId="4" borderId="12" xfId="0" applyNumberFormat="1" applyFont="1" applyFill="1" applyBorder="1">
      <alignment vertical="center"/>
    </xf>
    <xf numFmtId="0" fontId="0" fillId="0" borderId="0" xfId="0" applyFont="1" applyFill="1">
      <alignment vertical="center"/>
    </xf>
    <xf numFmtId="183" fontId="0" fillId="0" borderId="12" xfId="0" applyNumberFormat="1" applyFont="1" applyFill="1" applyBorder="1">
      <alignment vertical="center"/>
    </xf>
    <xf numFmtId="0" fontId="0" fillId="0" borderId="12" xfId="0" applyFont="1" applyFill="1" applyBorder="1">
      <alignment vertical="center"/>
    </xf>
    <xf numFmtId="184" fontId="0" fillId="0" borderId="12" xfId="0" applyNumberFormat="1" applyFont="1" applyFill="1" applyBorder="1">
      <alignment vertical="center"/>
    </xf>
    <xf numFmtId="0" fontId="0" fillId="0" borderId="0" xfId="0" applyFont="1">
      <alignment vertical="center"/>
    </xf>
    <xf numFmtId="0" fontId="33" fillId="13" borderId="0" xfId="0" applyFont="1" applyFill="1">
      <alignment vertical="center"/>
    </xf>
    <xf numFmtId="0" fontId="36" fillId="0" borderId="12" xfId="0" applyFont="1" applyFill="1" applyBorder="1" applyAlignment="1">
      <alignment vertical="center"/>
    </xf>
    <xf numFmtId="0" fontId="0" fillId="0" borderId="12" xfId="0" applyFont="1" applyFill="1" applyBorder="1" applyAlignment="1">
      <alignment horizontal="center" vertical="center"/>
    </xf>
    <xf numFmtId="0" fontId="39" fillId="14" borderId="12" xfId="0" applyFont="1" applyFill="1" applyBorder="1">
      <alignment vertical="center"/>
    </xf>
    <xf numFmtId="0" fontId="36" fillId="14" borderId="12" xfId="0" applyFont="1" applyFill="1" applyBorder="1" applyAlignment="1">
      <alignment vertical="center"/>
    </xf>
    <xf numFmtId="0" fontId="0" fillId="14" borderId="12" xfId="0" applyFont="1" applyFill="1" applyBorder="1" applyAlignment="1">
      <alignment horizontal="center" vertical="center"/>
    </xf>
    <xf numFmtId="0" fontId="0" fillId="14" borderId="12" xfId="0" applyFont="1" applyFill="1" applyBorder="1" applyAlignment="1">
      <alignment horizontal="center" vertical="center" shrinkToFit="1"/>
    </xf>
    <xf numFmtId="0" fontId="0" fillId="14" borderId="12" xfId="0" applyFont="1" applyFill="1" applyBorder="1">
      <alignment vertical="center"/>
    </xf>
    <xf numFmtId="184" fontId="0" fillId="14" borderId="12" xfId="0" applyNumberFormat="1" applyFont="1" applyFill="1" applyBorder="1">
      <alignment vertical="center"/>
    </xf>
    <xf numFmtId="0" fontId="0" fillId="14" borderId="12" xfId="0" applyNumberFormat="1" applyFont="1" applyFill="1" applyBorder="1" applyAlignment="1">
      <alignment vertical="center"/>
    </xf>
    <xf numFmtId="178" fontId="0" fillId="14" borderId="12" xfId="0" applyNumberFormat="1" applyFont="1" applyFill="1" applyBorder="1">
      <alignment vertical="center"/>
    </xf>
    <xf numFmtId="178" fontId="36" fillId="14" borderId="12" xfId="0" applyNumberFormat="1" applyFont="1" applyFill="1" applyBorder="1">
      <alignment vertical="center"/>
    </xf>
    <xf numFmtId="187" fontId="0" fillId="14" borderId="12" xfId="0" applyNumberFormat="1" applyFont="1" applyFill="1" applyBorder="1">
      <alignment vertical="center"/>
    </xf>
    <xf numFmtId="185" fontId="0" fillId="14" borderId="12" xfId="0" applyNumberFormat="1" applyFont="1" applyFill="1" applyBorder="1">
      <alignment vertical="center"/>
    </xf>
    <xf numFmtId="38" fontId="0" fillId="14" borderId="12" xfId="1" applyFont="1" applyFill="1" applyBorder="1">
      <alignment vertical="center"/>
    </xf>
    <xf numFmtId="0" fontId="0" fillId="14" borderId="0" xfId="0" applyFont="1" applyFill="1">
      <alignment vertical="center"/>
    </xf>
    <xf numFmtId="183" fontId="0" fillId="14" borderId="12" xfId="0" applyNumberFormat="1" applyFont="1" applyFill="1" applyBorder="1">
      <alignment vertical="center"/>
    </xf>
    <xf numFmtId="0" fontId="50" fillId="0" borderId="12" xfId="0" applyFont="1" applyBorder="1" applyAlignment="1">
      <alignment vertical="center"/>
    </xf>
    <xf numFmtId="178" fontId="33" fillId="13" borderId="0" xfId="0" applyNumberFormat="1" applyFont="1" applyFill="1">
      <alignment vertical="center"/>
    </xf>
    <xf numFmtId="0" fontId="36" fillId="13" borderId="0" xfId="0" applyFont="1" applyFill="1" applyAlignment="1">
      <alignment vertical="center"/>
    </xf>
    <xf numFmtId="178" fontId="33" fillId="13" borderId="0" xfId="0" applyNumberFormat="1" applyFont="1" applyFill="1" applyAlignment="1">
      <alignment horizontal="center" vertical="center"/>
    </xf>
    <xf numFmtId="184" fontId="33" fillId="13" borderId="0" xfId="0" applyNumberFormat="1" applyFont="1" applyFill="1">
      <alignment vertical="center"/>
    </xf>
    <xf numFmtId="0" fontId="33" fillId="13" borderId="0" xfId="0" applyFont="1" applyFill="1" applyAlignment="1">
      <alignment horizontal="center" vertical="center"/>
    </xf>
    <xf numFmtId="0" fontId="33" fillId="13" borderId="0" xfId="0" applyNumberFormat="1" applyFont="1" applyFill="1" applyAlignment="1">
      <alignment vertical="center"/>
    </xf>
    <xf numFmtId="0" fontId="0" fillId="5" borderId="12" xfId="0" applyFont="1" applyFill="1" applyBorder="1">
      <alignment vertical="center"/>
    </xf>
    <xf numFmtId="0" fontId="0" fillId="5" borderId="12" xfId="0" applyFont="1" applyFill="1" applyBorder="1" applyAlignment="1">
      <alignment horizontal="center" vertical="center"/>
    </xf>
    <xf numFmtId="0" fontId="0" fillId="5" borderId="12" xfId="0" applyFont="1" applyFill="1" applyBorder="1" applyAlignment="1">
      <alignment vertical="center"/>
    </xf>
    <xf numFmtId="0" fontId="0" fillId="5" borderId="12" xfId="0" applyNumberFormat="1" applyFont="1" applyFill="1" applyBorder="1" applyAlignment="1">
      <alignment horizontal="center" vertical="center"/>
    </xf>
    <xf numFmtId="0" fontId="0" fillId="5" borderId="12" xfId="0" applyNumberFormat="1" applyFont="1" applyFill="1" applyBorder="1" applyAlignment="1">
      <alignment vertical="center"/>
    </xf>
    <xf numFmtId="0" fontId="0" fillId="0" borderId="12" xfId="0" applyNumberFormat="1" applyFont="1" applyBorder="1">
      <alignment vertical="center"/>
    </xf>
    <xf numFmtId="184" fontId="0" fillId="14" borderId="1" xfId="0" applyNumberFormat="1" applyFont="1" applyFill="1" applyBorder="1">
      <alignment vertical="center"/>
    </xf>
    <xf numFmtId="184" fontId="0" fillId="14" borderId="2" xfId="0" applyNumberFormat="1" applyFont="1" applyFill="1" applyBorder="1">
      <alignment vertical="center"/>
    </xf>
    <xf numFmtId="184" fontId="0" fillId="14" borderId="3" xfId="0" applyNumberFormat="1" applyFont="1" applyFill="1" applyBorder="1">
      <alignment vertical="center"/>
    </xf>
    <xf numFmtId="184" fontId="0" fillId="5" borderId="1" xfId="0" applyNumberFormat="1" applyFont="1" applyFill="1" applyBorder="1">
      <alignment vertical="center"/>
    </xf>
    <xf numFmtId="184" fontId="0" fillId="5" borderId="2" xfId="0" applyNumberFormat="1" applyFont="1" applyFill="1" applyBorder="1">
      <alignment vertical="center"/>
    </xf>
    <xf numFmtId="179" fontId="0" fillId="5" borderId="1" xfId="0" applyNumberFormat="1" applyFont="1" applyFill="1" applyBorder="1">
      <alignment vertical="center"/>
    </xf>
    <xf numFmtId="0" fontId="0" fillId="5" borderId="2" xfId="0" applyNumberFormat="1" applyFont="1" applyFill="1" applyBorder="1">
      <alignment vertical="center"/>
    </xf>
    <xf numFmtId="0" fontId="0" fillId="5" borderId="3" xfId="0" applyNumberFormat="1" applyFont="1" applyFill="1" applyBorder="1">
      <alignment vertical="center"/>
    </xf>
    <xf numFmtId="184" fontId="33" fillId="0" borderId="0" xfId="0" applyNumberFormat="1" applyFont="1" applyFill="1" applyBorder="1" applyAlignment="1">
      <alignment horizontal="center" vertical="top" wrapText="1"/>
    </xf>
    <xf numFmtId="184" fontId="33" fillId="0" borderId="9" xfId="0" applyNumberFormat="1" applyFont="1" applyFill="1" applyBorder="1" applyAlignment="1">
      <alignment vertical="top" wrapText="1"/>
    </xf>
    <xf numFmtId="184" fontId="33" fillId="0" borderId="10" xfId="0" applyNumberFormat="1" applyFont="1" applyFill="1" applyBorder="1" applyAlignment="1">
      <alignment vertical="top" wrapText="1"/>
    </xf>
    <xf numFmtId="38" fontId="0" fillId="5" borderId="12" xfId="1" applyFont="1" applyFill="1" applyBorder="1">
      <alignment vertical="center"/>
    </xf>
    <xf numFmtId="188" fontId="51" fillId="5" borderId="12" xfId="0" applyNumberFormat="1" applyFont="1" applyFill="1" applyBorder="1">
      <alignment vertical="center"/>
    </xf>
    <xf numFmtId="183" fontId="0" fillId="4" borderId="12" xfId="0" applyNumberFormat="1" applyFont="1" applyFill="1" applyBorder="1" applyAlignment="1">
      <alignment horizontal="right" vertical="center"/>
    </xf>
    <xf numFmtId="178" fontId="0" fillId="4" borderId="12" xfId="0" applyNumberFormat="1" applyFont="1" applyFill="1" applyBorder="1" applyAlignment="1">
      <alignment horizontal="right" vertical="center"/>
    </xf>
    <xf numFmtId="178" fontId="52" fillId="0" borderId="0" xfId="0" applyNumberFormat="1" applyFont="1">
      <alignment vertical="center"/>
    </xf>
    <xf numFmtId="0" fontId="57" fillId="0" borderId="0" xfId="2" applyFont="1" applyAlignment="1">
      <alignment vertical="center"/>
    </xf>
    <xf numFmtId="0" fontId="57" fillId="0" borderId="0" xfId="2" applyFont="1" applyFill="1" applyAlignment="1">
      <alignment vertical="center"/>
    </xf>
    <xf numFmtId="49" fontId="57" fillId="0" borderId="34" xfId="2" applyNumberFormat="1" applyFont="1" applyFill="1" applyBorder="1" applyAlignment="1">
      <alignment horizontal="center" vertical="center"/>
    </xf>
    <xf numFmtId="189" fontId="36" fillId="0" borderId="35" xfId="2" applyNumberFormat="1" applyFont="1" applyFill="1" applyBorder="1" applyAlignment="1">
      <alignment vertical="center"/>
    </xf>
    <xf numFmtId="0" fontId="57" fillId="0" borderId="35" xfId="2" applyFont="1" applyFill="1" applyBorder="1" applyAlignment="1">
      <alignment vertical="center"/>
    </xf>
    <xf numFmtId="189" fontId="36" fillId="0" borderId="38" xfId="2" applyNumberFormat="1" applyFont="1" applyFill="1" applyBorder="1" applyAlignment="1">
      <alignment vertical="center"/>
    </xf>
    <xf numFmtId="38" fontId="57" fillId="0" borderId="39" xfId="3" applyFont="1" applyFill="1" applyBorder="1" applyAlignment="1">
      <alignment vertical="center"/>
    </xf>
    <xf numFmtId="0" fontId="57" fillId="0" borderId="0" xfId="2" applyFont="1" applyAlignment="1">
      <alignment horizontal="center" vertical="center"/>
    </xf>
    <xf numFmtId="189" fontId="57" fillId="0" borderId="0" xfId="2" applyNumberFormat="1" applyFont="1" applyAlignment="1">
      <alignment vertical="center"/>
    </xf>
    <xf numFmtId="38" fontId="57" fillId="0" borderId="0" xfId="3" applyFont="1" applyAlignment="1">
      <alignment vertical="center"/>
    </xf>
    <xf numFmtId="0" fontId="36" fillId="5" borderId="35" xfId="2" applyFont="1" applyFill="1" applyBorder="1" applyAlignment="1">
      <alignment horizontal="center" vertical="center"/>
    </xf>
    <xf numFmtId="0" fontId="36" fillId="5" borderId="35" xfId="2" applyFont="1" applyFill="1" applyBorder="1" applyAlignment="1">
      <alignment vertical="center"/>
    </xf>
    <xf numFmtId="0" fontId="36" fillId="0" borderId="36" xfId="2" applyFont="1" applyFill="1" applyBorder="1" applyAlignment="1">
      <alignment horizontal="center" vertical="center"/>
    </xf>
    <xf numFmtId="0" fontId="36" fillId="0" borderId="36" xfId="2" applyFont="1" applyFill="1" applyBorder="1" applyAlignment="1">
      <alignment vertical="center"/>
    </xf>
    <xf numFmtId="0" fontId="36" fillId="0" borderId="42" xfId="2" applyFont="1" applyFill="1" applyBorder="1" applyAlignment="1">
      <alignment horizontal="center" vertical="center"/>
    </xf>
    <xf numFmtId="0" fontId="36" fillId="0" borderId="38" xfId="2" applyNumberFormat="1" applyFont="1" applyFill="1" applyBorder="1" applyAlignment="1">
      <alignment vertical="center"/>
    </xf>
    <xf numFmtId="0" fontId="36" fillId="0" borderId="47" xfId="2" applyNumberFormat="1" applyFont="1" applyFill="1" applyBorder="1" applyAlignment="1">
      <alignment vertical="center"/>
    </xf>
    <xf numFmtId="0" fontId="36" fillId="0" borderId="46" xfId="2" applyNumberFormat="1" applyFont="1" applyFill="1" applyBorder="1" applyAlignment="1">
      <alignment vertical="center"/>
    </xf>
    <xf numFmtId="188" fontId="36" fillId="5" borderId="35" xfId="2" applyNumberFormat="1" applyFont="1" applyFill="1" applyBorder="1" applyAlignment="1">
      <alignment vertical="center"/>
    </xf>
    <xf numFmtId="0" fontId="36" fillId="5" borderId="38" xfId="2" applyNumberFormat="1" applyFont="1" applyFill="1" applyBorder="1" applyAlignment="1">
      <alignment vertical="center"/>
    </xf>
    <xf numFmtId="0" fontId="36" fillId="5" borderId="47" xfId="2" applyNumberFormat="1" applyFont="1" applyFill="1" applyBorder="1" applyAlignment="1">
      <alignment vertical="center"/>
    </xf>
    <xf numFmtId="0" fontId="36" fillId="5" borderId="46" xfId="2" applyNumberFormat="1" applyFont="1" applyFill="1" applyBorder="1" applyAlignment="1">
      <alignment vertical="center"/>
    </xf>
    <xf numFmtId="190" fontId="57" fillId="5" borderId="35" xfId="2" applyNumberFormat="1" applyFont="1" applyFill="1" applyBorder="1" applyAlignment="1">
      <alignment vertical="center"/>
    </xf>
    <xf numFmtId="0" fontId="36" fillId="0" borderId="50" xfId="2" applyFont="1" applyFill="1" applyBorder="1" applyAlignment="1">
      <alignment horizontal="center" vertical="center"/>
    </xf>
    <xf numFmtId="0" fontId="36" fillId="0" borderId="49" xfId="2" applyFont="1" applyFill="1" applyBorder="1" applyAlignment="1">
      <alignment horizontal="center" vertical="center"/>
    </xf>
    <xf numFmtId="176" fontId="23" fillId="0" borderId="2" xfId="0" applyNumberFormat="1" applyFont="1" applyBorder="1" applyAlignment="1">
      <alignment horizontal="right" vertical="center"/>
    </xf>
    <xf numFmtId="38" fontId="0" fillId="4" borderId="12" xfId="1" applyFont="1" applyFill="1" applyBorder="1">
      <alignment vertical="center"/>
    </xf>
    <xf numFmtId="0" fontId="4" fillId="0" borderId="0" xfId="0" applyFont="1" applyBorder="1" applyAlignment="1">
      <alignment horizontal="right" vertical="center"/>
    </xf>
    <xf numFmtId="178" fontId="0" fillId="5" borderId="12" xfId="0" applyNumberFormat="1" applyFont="1" applyFill="1" applyBorder="1" applyAlignment="1">
      <alignment vertical="center" wrapText="1"/>
    </xf>
    <xf numFmtId="0" fontId="33" fillId="0" borderId="10" xfId="0" applyFont="1" applyFill="1" applyBorder="1" applyAlignment="1">
      <alignment vertical="center"/>
    </xf>
    <xf numFmtId="0" fontId="26" fillId="0" borderId="0" xfId="0" applyFont="1">
      <alignment vertical="center"/>
    </xf>
    <xf numFmtId="0" fontId="26" fillId="0" borderId="0" xfId="0" applyFont="1" applyAlignment="1">
      <alignment horizontal="center" vertical="center"/>
    </xf>
    <xf numFmtId="0" fontId="26" fillId="0" borderId="6" xfId="0" applyFont="1" applyBorder="1">
      <alignment vertical="center"/>
    </xf>
    <xf numFmtId="0" fontId="26" fillId="0" borderId="5" xfId="0" applyFont="1" applyBorder="1">
      <alignment vertical="center"/>
    </xf>
    <xf numFmtId="0" fontId="26" fillId="0" borderId="8" xfId="0" applyFont="1" applyBorder="1">
      <alignment vertical="center"/>
    </xf>
    <xf numFmtId="0" fontId="26" fillId="0" borderId="0" xfId="0" applyFont="1" applyBorder="1">
      <alignment vertical="center"/>
    </xf>
    <xf numFmtId="0" fontId="26" fillId="0" borderId="9" xfId="0" applyFont="1" applyBorder="1">
      <alignment vertical="center"/>
    </xf>
    <xf numFmtId="0" fontId="26" fillId="0" borderId="10" xfId="0" applyFont="1" applyBorder="1">
      <alignment vertical="center"/>
    </xf>
    <xf numFmtId="0" fontId="26" fillId="0" borderId="0" xfId="0" applyFont="1" applyBorder="1" applyAlignment="1">
      <alignment horizontal="center" vertical="center"/>
    </xf>
    <xf numFmtId="0" fontId="17" fillId="0" borderId="0" xfId="0" applyFont="1">
      <alignment vertical="center"/>
    </xf>
    <xf numFmtId="49" fontId="60" fillId="0" borderId="0" xfId="0" applyNumberFormat="1" applyFont="1" applyFill="1" applyAlignment="1" applyProtection="1">
      <alignment vertical="center"/>
      <protection locked="0"/>
    </xf>
    <xf numFmtId="0" fontId="60" fillId="0" borderId="0" xfId="0" applyNumberFormat="1" applyFont="1" applyFill="1" applyAlignment="1" applyProtection="1">
      <alignment vertical="center"/>
      <protection locked="0"/>
    </xf>
    <xf numFmtId="49" fontId="26" fillId="0" borderId="0" xfId="0" applyNumberFormat="1" applyFont="1" applyAlignment="1">
      <alignment horizontal="right" vertical="center"/>
    </xf>
    <xf numFmtId="0" fontId="26" fillId="0" borderId="7" xfId="0" applyFont="1" applyBorder="1">
      <alignment vertical="center"/>
    </xf>
    <xf numFmtId="0" fontId="26" fillId="0" borderId="4" xfId="0" applyFont="1" applyBorder="1">
      <alignment vertical="center"/>
    </xf>
    <xf numFmtId="0" fontId="26" fillId="0" borderId="11" xfId="0" applyFont="1" applyBorder="1">
      <alignment vertical="center"/>
    </xf>
    <xf numFmtId="0" fontId="26" fillId="0" borderId="0" xfId="0" applyFont="1" applyBorder="1" applyAlignment="1">
      <alignment vertical="center"/>
    </xf>
    <xf numFmtId="0" fontId="17" fillId="0" borderId="0" xfId="0" applyFont="1" applyBorder="1">
      <alignment vertical="center"/>
    </xf>
    <xf numFmtId="0" fontId="26" fillId="0" borderId="0" xfId="0" applyFont="1" applyAlignment="1">
      <alignment horizontal="right" vertical="center"/>
    </xf>
    <xf numFmtId="0" fontId="26" fillId="0" borderId="10" xfId="0" applyFont="1" applyBorder="1" applyAlignment="1">
      <alignment vertical="center"/>
    </xf>
    <xf numFmtId="0" fontId="33" fillId="0" borderId="5" xfId="0" applyFont="1" applyFill="1" applyBorder="1" applyAlignment="1">
      <alignment horizontal="left" vertical="top" wrapText="1"/>
    </xf>
    <xf numFmtId="0" fontId="33" fillId="0" borderId="13" xfId="0" applyFont="1" applyFill="1" applyBorder="1" applyAlignment="1">
      <alignment horizontal="left" vertical="top" wrapText="1"/>
    </xf>
    <xf numFmtId="0" fontId="33" fillId="0" borderId="14" xfId="0" applyFont="1" applyFill="1" applyBorder="1" applyAlignment="1">
      <alignment vertical="center"/>
    </xf>
    <xf numFmtId="0" fontId="4" fillId="0" borderId="5" xfId="0" applyFont="1" applyBorder="1" applyAlignment="1">
      <alignment vertical="center"/>
    </xf>
    <xf numFmtId="0" fontId="4" fillId="0" borderId="4" xfId="0" applyFont="1" applyBorder="1">
      <alignment vertical="center"/>
    </xf>
    <xf numFmtId="0" fontId="25" fillId="0" borderId="0" xfId="0" applyFont="1">
      <alignment vertical="center"/>
    </xf>
    <xf numFmtId="180" fontId="4" fillId="2" borderId="1" xfId="0" applyNumberFormat="1" applyFont="1" applyFill="1" applyBorder="1" applyAlignment="1" applyProtection="1">
      <alignment horizontal="right" vertical="center"/>
    </xf>
    <xf numFmtId="180" fontId="4" fillId="2" borderId="2" xfId="0" applyNumberFormat="1" applyFont="1" applyFill="1" applyBorder="1" applyAlignment="1" applyProtection="1">
      <alignment horizontal="right" vertical="center"/>
    </xf>
    <xf numFmtId="180" fontId="4" fillId="2" borderId="1" xfId="0" applyNumberFormat="1" applyFont="1" applyFill="1" applyBorder="1" applyAlignment="1">
      <alignment horizontal="right" vertical="center"/>
    </xf>
    <xf numFmtId="180" fontId="4" fillId="2" borderId="2" xfId="0" applyNumberFormat="1" applyFont="1" applyFill="1" applyBorder="1" applyAlignment="1">
      <alignment horizontal="right"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1" fontId="4" fillId="2" borderId="1" xfId="0" applyNumberFormat="1" applyFont="1" applyFill="1" applyBorder="1" applyAlignment="1">
      <alignment horizontal="center" vertical="center"/>
    </xf>
    <xf numFmtId="1" fontId="4" fillId="2" borderId="2"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applyAlignment="1">
      <alignment horizontal="left" vertical="center" shrinkToFit="1"/>
    </xf>
    <xf numFmtId="0" fontId="4" fillId="0" borderId="5" xfId="0" applyFont="1" applyBorder="1" applyAlignment="1">
      <alignment horizontal="left" vertical="center" shrinkToFit="1"/>
    </xf>
    <xf numFmtId="0" fontId="4" fillId="0" borderId="7" xfId="0" applyFont="1" applyBorder="1" applyAlignment="1">
      <alignment horizontal="left" vertical="center" shrinkToFit="1"/>
    </xf>
    <xf numFmtId="179" fontId="4" fillId="0" borderId="2" xfId="0" applyNumberFormat="1" applyFont="1" applyFill="1" applyBorder="1" applyAlignment="1" applyProtection="1">
      <alignment horizontal="right" vertical="center"/>
      <protection locked="0"/>
    </xf>
    <xf numFmtId="0" fontId="9" fillId="0" borderId="0" xfId="0" applyFont="1" applyBorder="1" applyAlignment="1" applyProtection="1">
      <alignment horizontal="center" vertical="center"/>
    </xf>
    <xf numFmtId="0" fontId="4" fillId="0" borderId="0" xfId="0" applyFont="1" applyBorder="1" applyAlignment="1" applyProtection="1">
      <alignment horizontal="left" vertical="center"/>
    </xf>
    <xf numFmtId="0" fontId="4" fillId="0" borderId="1"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181" fontId="4" fillId="0" borderId="1" xfId="0" applyNumberFormat="1" applyFont="1" applyBorder="1" applyAlignment="1" applyProtection="1">
      <alignment horizontal="right" vertical="center"/>
      <protection locked="0"/>
    </xf>
    <xf numFmtId="181" fontId="4" fillId="0" borderId="2" xfId="0" applyNumberFormat="1" applyFont="1" applyBorder="1" applyAlignment="1" applyProtection="1">
      <alignment horizontal="right" vertical="center"/>
      <protection locked="0"/>
    </xf>
    <xf numFmtId="181" fontId="4" fillId="0" borderId="3" xfId="0" applyNumberFormat="1" applyFont="1" applyBorder="1" applyAlignment="1" applyProtection="1">
      <alignment horizontal="right" vertical="center"/>
      <protection locked="0"/>
    </xf>
    <xf numFmtId="0" fontId="4" fillId="0" borderId="12" xfId="0" applyFont="1" applyBorder="1" applyAlignment="1">
      <alignment horizontal="center" vertical="center" shrinkToFi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181" fontId="4" fillId="0" borderId="0" xfId="0" applyNumberFormat="1" applyFont="1" applyBorder="1" applyAlignment="1" applyProtection="1">
      <alignment horizontal="right" vertical="center"/>
      <protection locked="0"/>
    </xf>
    <xf numFmtId="0" fontId="4" fillId="0" borderId="6" xfId="0" applyFont="1" applyBorder="1" applyAlignment="1">
      <alignment horizontal="left" vertical="center" wrapText="1"/>
    </xf>
    <xf numFmtId="0" fontId="4" fillId="0" borderId="5" xfId="0" applyFont="1" applyBorder="1" applyAlignment="1">
      <alignment horizontal="left" vertical="center" wrapText="1"/>
    </xf>
    <xf numFmtId="0" fontId="4" fillId="0" borderId="7" xfId="0" applyFont="1" applyBorder="1" applyAlignment="1">
      <alignment horizontal="left" vertical="center" wrapText="1"/>
    </xf>
    <xf numFmtId="0" fontId="4" fillId="0" borderId="2" xfId="0" applyFont="1" applyBorder="1" applyAlignment="1">
      <alignment horizontal="left" vertical="center" shrinkToFit="1"/>
    </xf>
    <xf numFmtId="0" fontId="4" fillId="0" borderId="3" xfId="0" applyFont="1" applyBorder="1" applyAlignment="1">
      <alignment horizontal="left" vertical="center" shrinkToFit="1"/>
    </xf>
    <xf numFmtId="181" fontId="4" fillId="0" borderId="8" xfId="0" applyNumberFormat="1" applyFont="1" applyBorder="1" applyAlignment="1" applyProtection="1">
      <alignment horizontal="right" vertical="center"/>
      <protection locked="0"/>
    </xf>
    <xf numFmtId="181" fontId="4" fillId="0" borderId="4" xfId="0" applyNumberFormat="1" applyFont="1" applyBorder="1" applyAlignment="1" applyProtection="1">
      <alignment horizontal="right" vertical="center"/>
      <protection locked="0"/>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12" xfId="0" applyFont="1" applyBorder="1" applyAlignment="1">
      <alignment horizontal="left" vertical="center"/>
    </xf>
    <xf numFmtId="0" fontId="15" fillId="0" borderId="0" xfId="0" applyFont="1" applyAlignment="1">
      <alignment horizontal="left" vertical="top" wrapText="1"/>
    </xf>
    <xf numFmtId="0" fontId="4" fillId="0" borderId="12" xfId="0" applyFont="1" applyBorder="1" applyAlignment="1">
      <alignment horizontal="center" vertical="center"/>
    </xf>
    <xf numFmtId="0" fontId="4" fillId="0" borderId="12" xfId="0" applyFont="1" applyBorder="1" applyAlignment="1" applyProtection="1">
      <alignment horizontal="center" vertical="center"/>
      <protection locked="0"/>
    </xf>
    <xf numFmtId="0" fontId="4" fillId="0" borderId="1" xfId="0" applyFont="1" applyBorder="1" applyAlignment="1" applyProtection="1">
      <alignment horizontal="left" vertical="center"/>
      <protection locked="0"/>
    </xf>
    <xf numFmtId="0" fontId="4" fillId="0" borderId="2"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49" fontId="4" fillId="0" borderId="9" xfId="0" applyNumberFormat="1" applyFont="1" applyBorder="1" applyAlignment="1" applyProtection="1">
      <alignment horizontal="left" vertical="center"/>
      <protection locked="0"/>
    </xf>
    <xf numFmtId="49" fontId="4" fillId="0" borderId="10" xfId="0" applyNumberFormat="1" applyFont="1" applyBorder="1" applyAlignment="1" applyProtection="1">
      <alignment horizontal="left" vertical="center"/>
      <protection locked="0"/>
    </xf>
    <xf numFmtId="49" fontId="4" fillId="0" borderId="11" xfId="0" applyNumberFormat="1" applyFont="1" applyBorder="1" applyAlignment="1" applyProtection="1">
      <alignment horizontal="left" vertical="center"/>
      <protection locked="0"/>
    </xf>
    <xf numFmtId="0" fontId="11" fillId="0" borderId="1" xfId="0" applyFont="1" applyBorder="1" applyAlignment="1" applyProtection="1">
      <alignment horizontal="left" vertical="center"/>
      <protection locked="0"/>
    </xf>
    <xf numFmtId="0" fontId="11" fillId="0" borderId="2" xfId="0" applyFont="1" applyBorder="1" applyAlignment="1" applyProtection="1">
      <alignment horizontal="left" vertical="center"/>
      <protection locked="0"/>
    </xf>
    <xf numFmtId="0" fontId="11" fillId="0" borderId="3" xfId="0" applyFont="1" applyBorder="1" applyAlignment="1" applyProtection="1">
      <alignment horizontal="left" vertical="center"/>
      <protection locked="0"/>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8" fillId="0" borderId="12" xfId="0" applyFont="1" applyBorder="1" applyAlignment="1">
      <alignment horizontal="center" vertical="center" wrapText="1"/>
    </xf>
    <xf numFmtId="0" fontId="3" fillId="0" borderId="0" xfId="0" applyFont="1" applyAlignment="1">
      <alignment horizontal="left" vertical="top" wrapText="1"/>
    </xf>
    <xf numFmtId="0" fontId="4" fillId="0" borderId="0" xfId="0" applyFont="1" applyBorder="1" applyAlignment="1">
      <alignment horizontal="left" vertical="center" wrapText="1"/>
    </xf>
    <xf numFmtId="0" fontId="4" fillId="0" borderId="0" xfId="0" applyFont="1" applyBorder="1" applyAlignment="1">
      <alignment horizontal="left" vertical="center"/>
    </xf>
    <xf numFmtId="0" fontId="4" fillId="0" borderId="0" xfId="0" applyFont="1" applyAlignment="1">
      <alignment horizontal="left" vertical="center" wrapText="1"/>
    </xf>
    <xf numFmtId="0" fontId="4" fillId="0" borderId="9"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13" fillId="0" borderId="0" xfId="0" applyFont="1" applyAlignment="1">
      <alignment horizontal="left" vertical="center"/>
    </xf>
    <xf numFmtId="0" fontId="4" fillId="0" borderId="12" xfId="0" applyFont="1" applyBorder="1" applyAlignment="1">
      <alignment horizontal="left" vertical="center" wrapText="1"/>
    </xf>
    <xf numFmtId="0" fontId="13" fillId="0" borderId="0" xfId="0" applyFont="1" applyAlignment="1">
      <alignment horizontal="left" vertical="center" wrapText="1"/>
    </xf>
    <xf numFmtId="0" fontId="8" fillId="0" borderId="0" xfId="0" applyFont="1" applyAlignment="1">
      <alignment horizontal="center" vertical="center"/>
    </xf>
    <xf numFmtId="182" fontId="4" fillId="0" borderId="0" xfId="0" applyNumberFormat="1" applyFont="1" applyBorder="1" applyAlignment="1" applyProtection="1">
      <alignment horizontal="right" vertical="center"/>
      <protection locked="0"/>
    </xf>
    <xf numFmtId="182" fontId="4" fillId="0" borderId="1" xfId="0" applyNumberFormat="1" applyFont="1" applyBorder="1" applyAlignment="1" applyProtection="1">
      <alignment horizontal="right" vertical="center"/>
      <protection locked="0"/>
    </xf>
    <xf numFmtId="182" fontId="4" fillId="0" borderId="2" xfId="0" applyNumberFormat="1" applyFont="1" applyBorder="1" applyAlignment="1" applyProtection="1">
      <alignment horizontal="right" vertical="center"/>
      <protection locked="0"/>
    </xf>
    <xf numFmtId="182" fontId="4" fillId="0" borderId="3" xfId="0" applyNumberFormat="1" applyFont="1" applyBorder="1" applyAlignment="1" applyProtection="1">
      <alignment horizontal="right" vertical="center"/>
      <protection locked="0"/>
    </xf>
    <xf numFmtId="0" fontId="4" fillId="0" borderId="1" xfId="0" applyFont="1" applyBorder="1" applyAlignment="1">
      <alignment horizontal="left" vertical="center" shrinkToFit="1"/>
    </xf>
    <xf numFmtId="0" fontId="4" fillId="0" borderId="9" xfId="0" applyFont="1" applyBorder="1" applyAlignment="1">
      <alignment horizontal="left" vertical="center" shrinkToFit="1"/>
    </xf>
    <xf numFmtId="0" fontId="4" fillId="0" borderId="10" xfId="0" applyFont="1" applyBorder="1" applyAlignment="1">
      <alignment horizontal="left" vertical="center" shrinkToFit="1"/>
    </xf>
    <xf numFmtId="0" fontId="4" fillId="0" borderId="11" xfId="0" applyFont="1" applyBorder="1" applyAlignment="1">
      <alignment horizontal="left" vertical="center" shrinkToFit="1"/>
    </xf>
    <xf numFmtId="0" fontId="4" fillId="0" borderId="1" xfId="0" applyFont="1" applyFill="1" applyBorder="1" applyAlignment="1" applyProtection="1">
      <alignment horizontal="center" vertical="center"/>
      <protection locked="0"/>
    </xf>
    <xf numFmtId="0" fontId="4" fillId="0" borderId="2" xfId="0" applyFont="1" applyFill="1" applyBorder="1" applyAlignment="1" applyProtection="1">
      <alignment horizontal="center" vertical="center"/>
      <protection locked="0"/>
    </xf>
    <xf numFmtId="0" fontId="4" fillId="0" borderId="3" xfId="0" applyFont="1" applyFill="1" applyBorder="1" applyAlignment="1" applyProtection="1">
      <alignment horizontal="center" vertical="center"/>
      <protection locked="0"/>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6" fillId="0" borderId="20" xfId="0" applyFont="1" applyBorder="1" applyAlignment="1">
      <alignment horizontal="left" vertical="center" wrapText="1"/>
    </xf>
    <xf numFmtId="0" fontId="6" fillId="0" borderId="5" xfId="0" applyFont="1" applyBorder="1" applyAlignment="1">
      <alignment horizontal="left" vertical="center" wrapText="1"/>
    </xf>
    <xf numFmtId="0" fontId="6" fillId="0" borderId="22" xfId="0" applyFont="1" applyBorder="1" applyAlignment="1">
      <alignment horizontal="left" vertical="center" wrapText="1"/>
    </xf>
    <xf numFmtId="0" fontId="6" fillId="0" borderId="21" xfId="0" applyFont="1" applyBorder="1" applyAlignment="1">
      <alignment horizontal="left" vertical="center" wrapText="1"/>
    </xf>
    <xf numFmtId="0" fontId="6" fillId="0" borderId="10" xfId="0" applyFont="1" applyBorder="1" applyAlignment="1">
      <alignment horizontal="left" vertical="center" wrapText="1"/>
    </xf>
    <xf numFmtId="0" fontId="6" fillId="0" borderId="23" xfId="0" applyFont="1" applyBorder="1" applyAlignment="1">
      <alignment horizontal="left" vertical="center" wrapText="1"/>
    </xf>
    <xf numFmtId="0" fontId="4" fillId="0" borderId="5" xfId="0" applyFont="1" applyBorder="1" applyAlignment="1" applyProtection="1">
      <alignment horizontal="right" vertical="center"/>
      <protection locked="0"/>
    </xf>
    <xf numFmtId="0" fontId="4" fillId="0" borderId="10" xfId="0" applyFont="1" applyBorder="1" applyAlignment="1" applyProtection="1">
      <alignment horizontal="right" vertical="center"/>
      <protection locked="0"/>
    </xf>
    <xf numFmtId="179" fontId="4" fillId="0" borderId="5" xfId="0" applyNumberFormat="1" applyFont="1" applyBorder="1" applyAlignment="1" applyProtection="1">
      <alignment horizontal="right" vertical="center"/>
      <protection locked="0"/>
    </xf>
    <xf numFmtId="0" fontId="4" fillId="0" borderId="12" xfId="0" applyFont="1" applyBorder="1" applyAlignment="1" applyProtection="1">
      <alignment horizontal="left" vertical="center"/>
      <protection locked="0"/>
    </xf>
    <xf numFmtId="0" fontId="4" fillId="0" borderId="18" xfId="0" applyFont="1" applyBorder="1" applyAlignment="1" applyProtection="1">
      <alignment horizontal="center" vertical="center"/>
      <protection locked="0"/>
    </xf>
    <xf numFmtId="0" fontId="6" fillId="0" borderId="18" xfId="0" applyFont="1" applyBorder="1" applyAlignment="1">
      <alignment horizontal="center" vertical="center"/>
    </xf>
    <xf numFmtId="0" fontId="6" fillId="0" borderId="10" xfId="0" applyFont="1" applyBorder="1" applyAlignment="1">
      <alignment horizontal="center" vertical="center"/>
    </xf>
    <xf numFmtId="177" fontId="4" fillId="0" borderId="0" xfId="0" applyNumberFormat="1" applyFont="1" applyBorder="1" applyAlignment="1" applyProtection="1">
      <alignment horizontal="center" vertical="center"/>
      <protection locked="0"/>
    </xf>
    <xf numFmtId="49" fontId="4" fillId="0" borderId="1" xfId="0" applyNumberFormat="1" applyFont="1" applyBorder="1" applyAlignment="1" applyProtection="1">
      <alignment horizontal="left" vertical="center"/>
      <protection locked="0"/>
    </xf>
    <xf numFmtId="49" fontId="4" fillId="0" borderId="2" xfId="0" applyNumberFormat="1" applyFont="1" applyBorder="1" applyAlignment="1" applyProtection="1">
      <alignment horizontal="left" vertical="center"/>
      <protection locked="0"/>
    </xf>
    <xf numFmtId="49" fontId="4" fillId="0" borderId="3" xfId="0" applyNumberFormat="1" applyFont="1" applyBorder="1" applyAlignment="1" applyProtection="1">
      <alignment horizontal="left" vertical="center"/>
      <protection locked="0"/>
    </xf>
    <xf numFmtId="0" fontId="4" fillId="0" borderId="15" xfId="0" applyFont="1" applyBorder="1" applyAlignment="1" applyProtection="1">
      <alignment horizontal="left" vertical="center" shrinkToFit="1"/>
      <protection locked="0"/>
    </xf>
    <xf numFmtId="0" fontId="4" fillId="0" borderId="16" xfId="0" applyFont="1" applyBorder="1" applyAlignment="1" applyProtection="1">
      <alignment horizontal="left" vertical="center" shrinkToFit="1"/>
      <protection locked="0"/>
    </xf>
    <xf numFmtId="0" fontId="4" fillId="0" borderId="17" xfId="0" applyFont="1" applyBorder="1" applyAlignment="1" applyProtection="1">
      <alignment horizontal="left" vertical="center" shrinkToFit="1"/>
      <protection locked="0"/>
    </xf>
    <xf numFmtId="0" fontId="4" fillId="0" borderId="9" xfId="0" applyFont="1" applyBorder="1" applyAlignment="1">
      <alignment horizontal="right" vertical="center"/>
    </xf>
    <xf numFmtId="0" fontId="4" fillId="0" borderId="10" xfId="0" applyFont="1" applyBorder="1" applyAlignment="1">
      <alignment horizontal="right" vertical="center"/>
    </xf>
    <xf numFmtId="0" fontId="4" fillId="0" borderId="0" xfId="0" applyNumberFormat="1" applyFont="1" applyBorder="1" applyAlignment="1" applyProtection="1">
      <alignment horizontal="center" vertical="center"/>
      <protection locked="0"/>
    </xf>
    <xf numFmtId="179" fontId="4" fillId="0" borderId="0" xfId="0" applyNumberFormat="1" applyFont="1" applyFill="1" applyBorder="1" applyAlignment="1" applyProtection="1">
      <alignment horizontal="center" vertical="center"/>
      <protection locked="0"/>
    </xf>
    <xf numFmtId="0" fontId="4" fillId="0" borderId="1" xfId="0" applyFont="1" applyBorder="1" applyAlignment="1" applyProtection="1">
      <alignment horizontal="left" vertical="center" shrinkToFit="1"/>
      <protection locked="0"/>
    </xf>
    <xf numFmtId="0" fontId="4" fillId="0" borderId="2" xfId="0" applyFont="1" applyBorder="1" applyAlignment="1" applyProtection="1">
      <alignment horizontal="left" vertical="center" shrinkToFit="1"/>
      <protection locked="0"/>
    </xf>
    <xf numFmtId="0" fontId="4" fillId="0" borderId="3" xfId="0" applyFont="1" applyBorder="1" applyAlignment="1" applyProtection="1">
      <alignment horizontal="left" vertical="center" shrinkToFit="1"/>
      <protection locked="0"/>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183" fontId="4" fillId="2" borderId="1" xfId="0" applyNumberFormat="1" applyFont="1" applyFill="1" applyBorder="1" applyAlignment="1">
      <alignment horizontal="center" vertical="center"/>
    </xf>
    <xf numFmtId="183" fontId="4" fillId="2" borderId="2" xfId="0" applyNumberFormat="1" applyFont="1" applyFill="1" applyBorder="1" applyAlignment="1">
      <alignment horizontal="center" vertical="center"/>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177" fontId="4" fillId="0" borderId="10" xfId="0" applyNumberFormat="1"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4" fillId="0" borderId="25" xfId="0" applyFont="1" applyBorder="1" applyAlignment="1" applyProtection="1">
      <alignment horizontal="center" vertical="center"/>
      <protection locked="0"/>
    </xf>
    <xf numFmtId="38" fontId="4" fillId="0" borderId="1" xfId="1" applyFont="1" applyFill="1" applyBorder="1" applyAlignment="1" applyProtection="1">
      <alignment horizontal="center" vertical="center"/>
      <protection locked="0"/>
    </xf>
    <xf numFmtId="38" fontId="4" fillId="0" borderId="2" xfId="1" applyFont="1" applyFill="1" applyBorder="1" applyAlignment="1" applyProtection="1">
      <alignment horizontal="center" vertical="center"/>
      <protection locked="0"/>
    </xf>
    <xf numFmtId="177" fontId="4" fillId="0" borderId="5" xfId="0" applyNumberFormat="1" applyFont="1" applyBorder="1" applyAlignment="1" applyProtection="1">
      <alignment horizontal="center" vertical="center"/>
      <protection locked="0"/>
    </xf>
    <xf numFmtId="0" fontId="4" fillId="0" borderId="22"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6"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25" xfId="0" applyFont="1" applyBorder="1" applyAlignment="1">
      <alignment horizontal="center" vertical="center"/>
    </xf>
    <xf numFmtId="178" fontId="4" fillId="0" borderId="25" xfId="0" applyNumberFormat="1" applyFont="1" applyBorder="1" applyAlignment="1" applyProtection="1">
      <alignment horizontal="center" vertical="center"/>
      <protection locked="0"/>
    </xf>
    <xf numFmtId="179" fontId="4" fillId="0" borderId="10" xfId="0" applyNumberFormat="1" applyFont="1" applyBorder="1" applyAlignment="1" applyProtection="1">
      <alignment horizontal="right" vertical="center"/>
      <protection locked="0"/>
    </xf>
    <xf numFmtId="0" fontId="6" fillId="0" borderId="0" xfId="0" applyFont="1" applyAlignment="1">
      <alignment horizontal="left" vertical="center" wrapText="1"/>
    </xf>
    <xf numFmtId="0" fontId="4" fillId="0" borderId="8" xfId="0" applyFont="1" applyBorder="1" applyAlignment="1">
      <alignment horizontal="center" vertical="center"/>
    </xf>
    <xf numFmtId="0" fontId="4" fillId="0" borderId="0" xfId="0" applyFont="1" applyBorder="1" applyAlignment="1">
      <alignment horizontal="center" vertical="center"/>
    </xf>
    <xf numFmtId="0" fontId="4" fillId="0" borderId="4" xfId="0" applyFont="1" applyBorder="1" applyAlignment="1">
      <alignment horizontal="center" vertical="center"/>
    </xf>
    <xf numFmtId="49" fontId="4" fillId="0" borderId="2" xfId="0" applyNumberFormat="1" applyFont="1" applyBorder="1" applyAlignment="1" applyProtection="1">
      <alignment horizontal="center" vertical="center"/>
      <protection locked="0"/>
    </xf>
    <xf numFmtId="49" fontId="4" fillId="0" borderId="3" xfId="0" applyNumberFormat="1" applyFont="1" applyBorder="1" applyAlignment="1" applyProtection="1">
      <alignment horizontal="center" vertical="center"/>
      <protection locked="0"/>
    </xf>
    <xf numFmtId="0" fontId="4" fillId="0" borderId="12" xfId="0" applyFont="1" applyBorder="1" applyAlignment="1" applyProtection="1">
      <alignment horizontal="center" vertical="center" shrinkToFit="1"/>
      <protection locked="0"/>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left" vertical="center" wrapText="1"/>
    </xf>
    <xf numFmtId="0" fontId="8" fillId="0" borderId="13" xfId="0" applyFont="1" applyBorder="1" applyAlignment="1">
      <alignment horizontal="center" vertical="center" wrapText="1"/>
    </xf>
    <xf numFmtId="0" fontId="4" fillId="0" borderId="12" xfId="0" applyFont="1" applyBorder="1" applyAlignment="1" applyProtection="1">
      <alignment horizontal="center" vertical="center" wrapText="1"/>
      <protection locked="0"/>
    </xf>
    <xf numFmtId="0" fontId="4" fillId="0" borderId="8" xfId="0" applyFont="1" applyBorder="1" applyAlignment="1">
      <alignment horizontal="left" vertical="center" shrinkToFit="1"/>
    </xf>
    <xf numFmtId="0" fontId="4" fillId="0" borderId="0" xfId="0" applyFont="1" applyAlignment="1">
      <alignment horizontal="left" vertical="center" shrinkToFit="1"/>
    </xf>
    <xf numFmtId="0" fontId="13" fillId="0" borderId="0" xfId="0" applyFont="1" applyAlignment="1">
      <alignment horizontal="left" vertical="center" shrinkToFit="1"/>
    </xf>
    <xf numFmtId="0" fontId="4" fillId="0" borderId="0" xfId="0" applyFont="1" applyAlignment="1">
      <alignment horizontal="center" vertical="center"/>
    </xf>
    <xf numFmtId="0" fontId="4" fillId="0" borderId="0" xfId="0" applyFont="1" applyAlignment="1">
      <alignment vertical="center" wrapText="1"/>
    </xf>
    <xf numFmtId="0" fontId="8" fillId="0" borderId="0" xfId="0" applyFont="1" applyAlignment="1">
      <alignment horizontal="left" vertical="center" wrapText="1"/>
    </xf>
    <xf numFmtId="0" fontId="7" fillId="0" borderId="0" xfId="0" applyFont="1" applyAlignment="1">
      <alignment horizontal="left" vertical="center"/>
    </xf>
    <xf numFmtId="183" fontId="4" fillId="2" borderId="12" xfId="0" applyNumberFormat="1" applyFont="1" applyFill="1" applyBorder="1" applyAlignment="1">
      <alignment horizontal="right" vertical="center"/>
    </xf>
    <xf numFmtId="0" fontId="10" fillId="0" borderId="0" xfId="0" applyFont="1" applyAlignment="1">
      <alignment horizontal="left" vertical="top" wrapText="1"/>
    </xf>
    <xf numFmtId="0" fontId="9" fillId="0" borderId="0" xfId="0" applyFont="1" applyAlignment="1">
      <alignment horizontal="left" vertical="center" wrapText="1"/>
    </xf>
    <xf numFmtId="177" fontId="4" fillId="0" borderId="2" xfId="0" applyNumberFormat="1" applyFont="1" applyFill="1" applyBorder="1" applyAlignment="1" applyProtection="1">
      <alignment horizontal="center" vertical="center"/>
      <protection locked="0"/>
    </xf>
    <xf numFmtId="180" fontId="4" fillId="2" borderId="1" xfId="0" applyNumberFormat="1" applyFont="1" applyFill="1" applyBorder="1" applyAlignment="1">
      <alignment horizontal="center" vertical="center"/>
    </xf>
    <xf numFmtId="180" fontId="4" fillId="2" borderId="2" xfId="0" applyNumberFormat="1" applyFont="1" applyFill="1" applyBorder="1" applyAlignment="1">
      <alignment horizontal="center" vertical="center"/>
    </xf>
    <xf numFmtId="0" fontId="3" fillId="0" borderId="0" xfId="0" applyFont="1" applyAlignment="1">
      <alignment horizontal="left" vertical="center" wrapTex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9" fillId="0" borderId="0" xfId="0" applyFont="1" applyBorder="1" applyAlignment="1">
      <alignment horizontal="left" vertical="center" wrapText="1"/>
    </xf>
    <xf numFmtId="0" fontId="22"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left" vertical="top" wrapText="1"/>
    </xf>
    <xf numFmtId="0" fontId="23" fillId="0" borderId="1" xfId="0" applyFont="1" applyBorder="1" applyAlignment="1">
      <alignment horizontal="center"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176" fontId="23" fillId="0" borderId="2" xfId="0" applyNumberFormat="1" applyFont="1" applyBorder="1" applyAlignment="1">
      <alignment horizontal="right" vertical="center"/>
    </xf>
    <xf numFmtId="49" fontId="23" fillId="0" borderId="0" xfId="0" applyNumberFormat="1" applyFont="1" applyAlignment="1">
      <alignment horizontal="left" vertical="center" wrapText="1"/>
    </xf>
    <xf numFmtId="0" fontId="23" fillId="0" borderId="0" xfId="0" applyFont="1" applyAlignment="1">
      <alignment horizontal="left" vertical="center" wrapText="1"/>
    </xf>
    <xf numFmtId="0" fontId="23" fillId="0" borderId="0" xfId="0" applyFont="1" applyAlignment="1">
      <alignment horizontal="center" vertical="center"/>
    </xf>
    <xf numFmtId="0" fontId="25" fillId="0" borderId="0" xfId="0" applyNumberFormat="1" applyFont="1" applyAlignment="1">
      <alignment horizontal="left" vertical="center" wrapText="1"/>
    </xf>
    <xf numFmtId="0" fontId="25" fillId="0" borderId="0" xfId="0" applyFont="1" applyAlignment="1">
      <alignment horizontal="center" vertical="center"/>
    </xf>
    <xf numFmtId="0" fontId="23" fillId="0" borderId="0" xfId="0" applyNumberFormat="1" applyFont="1" applyAlignment="1">
      <alignment horizontal="left" vertical="center"/>
    </xf>
    <xf numFmtId="0" fontId="30" fillId="0" borderId="0" xfId="0" applyNumberFormat="1" applyFont="1" applyFill="1" applyAlignment="1" applyProtection="1">
      <alignment horizontal="center" vertical="center"/>
      <protection locked="0"/>
    </xf>
    <xf numFmtId="0" fontId="23" fillId="0" borderId="0" xfId="0" applyNumberFormat="1" applyFont="1" applyAlignment="1">
      <alignment horizontal="left" vertical="center" wrapText="1"/>
    </xf>
    <xf numFmtId="0" fontId="20" fillId="0" borderId="6"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0" fontId="23" fillId="0" borderId="5" xfId="0" applyFont="1" applyFill="1" applyBorder="1" applyAlignment="1" applyProtection="1">
      <alignment horizontal="left" vertical="center"/>
      <protection locked="0"/>
    </xf>
    <xf numFmtId="0" fontId="20" fillId="0" borderId="5" xfId="0" applyFont="1" applyBorder="1" applyAlignment="1" applyProtection="1">
      <alignment horizontal="center" vertical="center"/>
      <protection locked="0"/>
    </xf>
    <xf numFmtId="0" fontId="20" fillId="0" borderId="7" xfId="0" applyFont="1" applyBorder="1" applyAlignment="1" applyProtection="1">
      <alignment horizontal="center" vertical="center"/>
      <protection locked="0"/>
    </xf>
    <xf numFmtId="0" fontId="20" fillId="0" borderId="9" xfId="0" applyFont="1" applyBorder="1" applyAlignment="1" applyProtection="1">
      <alignment horizontal="left" vertical="center"/>
      <protection locked="0"/>
    </xf>
    <xf numFmtId="0" fontId="20" fillId="0" borderId="10" xfId="0" applyFont="1" applyBorder="1" applyAlignment="1" applyProtection="1">
      <alignment horizontal="left" vertical="center"/>
      <protection locked="0"/>
    </xf>
    <xf numFmtId="0" fontId="20" fillId="0" borderId="11" xfId="0" applyFont="1" applyBorder="1" applyAlignment="1" applyProtection="1">
      <alignment horizontal="left" vertical="center"/>
      <protection locked="0"/>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1" xfId="0" applyFont="1" applyBorder="1" applyAlignment="1" applyProtection="1">
      <alignment horizontal="left" vertical="center"/>
      <protection locked="0"/>
    </xf>
    <xf numFmtId="0" fontId="20" fillId="0" borderId="2" xfId="0" applyFont="1" applyBorder="1" applyAlignment="1" applyProtection="1">
      <alignment horizontal="left" vertical="center"/>
      <protection locked="0"/>
    </xf>
    <xf numFmtId="0" fontId="20" fillId="0" borderId="3" xfId="0" applyFont="1" applyBorder="1" applyAlignment="1" applyProtection="1">
      <alignment horizontal="left" vertical="center"/>
      <protection locked="0"/>
    </xf>
    <xf numFmtId="0" fontId="20" fillId="0" borderId="1" xfId="0" applyFont="1" applyBorder="1" applyAlignment="1" applyProtection="1">
      <alignment horizontal="center" vertical="center"/>
      <protection locked="0"/>
    </xf>
    <xf numFmtId="0" fontId="20" fillId="0" borderId="2" xfId="0" applyFont="1" applyBorder="1" applyAlignment="1" applyProtection="1">
      <alignment horizontal="center" vertical="center"/>
      <protection locked="0"/>
    </xf>
    <xf numFmtId="0" fontId="20" fillId="0" borderId="3" xfId="0" applyFont="1" applyBorder="1" applyAlignment="1" applyProtection="1">
      <alignment horizontal="center" vertical="center"/>
      <protection locked="0"/>
    </xf>
    <xf numFmtId="0" fontId="20" fillId="0" borderId="1" xfId="0" applyFont="1" applyBorder="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49" fontId="20" fillId="0" borderId="2" xfId="0" applyNumberFormat="1" applyFont="1" applyFill="1" applyBorder="1" applyAlignment="1" applyProtection="1">
      <alignment horizontal="center" vertical="center"/>
      <protection locked="0"/>
    </xf>
    <xf numFmtId="49" fontId="20" fillId="0" borderId="3" xfId="0" applyNumberFormat="1" applyFont="1" applyFill="1" applyBorder="1" applyAlignment="1" applyProtection="1">
      <alignment horizontal="center" vertical="center"/>
      <protection locked="0"/>
    </xf>
    <xf numFmtId="178" fontId="34" fillId="6" borderId="2" xfId="0" applyNumberFormat="1" applyFont="1" applyFill="1" applyBorder="1" applyAlignment="1">
      <alignment horizontal="center" vertical="center"/>
    </xf>
    <xf numFmtId="178" fontId="34" fillId="6" borderId="3" xfId="0" applyNumberFormat="1" applyFont="1" applyFill="1" applyBorder="1" applyAlignment="1">
      <alignment horizontal="center" vertical="center"/>
    </xf>
    <xf numFmtId="178" fontId="34" fillId="6" borderId="1" xfId="0" applyNumberFormat="1" applyFont="1" applyFill="1" applyBorder="1" applyAlignment="1">
      <alignment horizontal="center" vertical="center"/>
    </xf>
    <xf numFmtId="184" fontId="33" fillId="0" borderId="1" xfId="0" applyNumberFormat="1" applyFont="1" applyFill="1" applyBorder="1" applyAlignment="1">
      <alignment horizontal="center" vertical="center"/>
    </xf>
    <xf numFmtId="184" fontId="33" fillId="0" borderId="2" xfId="0" applyNumberFormat="1" applyFont="1" applyFill="1" applyBorder="1" applyAlignment="1">
      <alignment horizontal="center" vertical="center"/>
    </xf>
    <xf numFmtId="184" fontId="33" fillId="0" borderId="3" xfId="0" applyNumberFormat="1" applyFont="1" applyFill="1" applyBorder="1" applyAlignment="1">
      <alignment horizontal="center" vertical="center"/>
    </xf>
    <xf numFmtId="178" fontId="33" fillId="4" borderId="0" xfId="0" applyNumberFormat="1" applyFont="1" applyFill="1" applyAlignment="1">
      <alignment horizontal="center" vertical="top" wrapText="1"/>
    </xf>
    <xf numFmtId="0" fontId="37" fillId="0" borderId="6" xfId="0" applyFont="1" applyFill="1" applyBorder="1" applyAlignment="1">
      <alignment horizontal="left" vertical="top" wrapText="1"/>
    </xf>
    <xf numFmtId="0" fontId="37" fillId="0" borderId="5" xfId="0" applyFont="1" applyFill="1" applyBorder="1" applyAlignment="1">
      <alignment horizontal="left" vertical="top" wrapText="1"/>
    </xf>
    <xf numFmtId="0" fontId="37" fillId="0" borderId="7" xfId="0" applyFont="1" applyFill="1" applyBorder="1" applyAlignment="1">
      <alignment horizontal="left" vertical="top" wrapText="1"/>
    </xf>
    <xf numFmtId="0" fontId="37" fillId="0" borderId="9" xfId="0" applyFont="1" applyFill="1" applyBorder="1" applyAlignment="1">
      <alignment horizontal="left" vertical="top" wrapText="1"/>
    </xf>
    <xf numFmtId="0" fontId="37" fillId="0" borderId="10" xfId="0" applyFont="1" applyFill="1" applyBorder="1" applyAlignment="1">
      <alignment horizontal="left" vertical="top" wrapText="1"/>
    </xf>
    <xf numFmtId="0" fontId="37" fillId="0" borderId="11" xfId="0" applyFont="1" applyFill="1" applyBorder="1" applyAlignment="1">
      <alignment horizontal="left" vertical="top" wrapText="1"/>
    </xf>
    <xf numFmtId="0" fontId="33" fillId="0" borderId="6" xfId="0" applyFont="1" applyFill="1" applyBorder="1" applyAlignment="1">
      <alignment horizontal="left" vertical="top"/>
    </xf>
    <xf numFmtId="0" fontId="33" fillId="0" borderId="5" xfId="0" applyFont="1" applyFill="1" applyBorder="1" applyAlignment="1">
      <alignment horizontal="left" vertical="top"/>
    </xf>
    <xf numFmtId="0" fontId="33" fillId="0" borderId="7" xfId="0" applyFont="1" applyFill="1" applyBorder="1" applyAlignment="1">
      <alignment horizontal="left" vertical="top"/>
    </xf>
    <xf numFmtId="189" fontId="56" fillId="0" borderId="32" xfId="2" applyNumberFormat="1" applyFont="1" applyFill="1" applyBorder="1" applyAlignment="1">
      <alignment horizontal="center" vertical="center" wrapText="1"/>
    </xf>
    <xf numFmtId="189" fontId="56" fillId="0" borderId="36" xfId="2" applyNumberFormat="1" applyFont="1" applyFill="1" applyBorder="1" applyAlignment="1">
      <alignment horizontal="center" vertical="center" wrapText="1"/>
    </xf>
    <xf numFmtId="0" fontId="56" fillId="0" borderId="31" xfId="2" applyFont="1" applyFill="1" applyBorder="1" applyAlignment="1">
      <alignment horizontal="center" vertical="center" wrapText="1" shrinkToFit="1"/>
    </xf>
    <xf numFmtId="0" fontId="56" fillId="0" borderId="35" xfId="2" applyFont="1" applyFill="1" applyBorder="1" applyAlignment="1">
      <alignment horizontal="center" vertical="center" wrapText="1" shrinkToFit="1"/>
    </xf>
    <xf numFmtId="0" fontId="54" fillId="0" borderId="30" xfId="2" applyFont="1" applyFill="1" applyBorder="1" applyAlignment="1">
      <alignment horizontal="center" vertical="center" wrapText="1" shrinkToFit="1"/>
    </xf>
    <xf numFmtId="0" fontId="56" fillId="0" borderId="34" xfId="2" applyFont="1" applyFill="1" applyBorder="1" applyAlignment="1">
      <alignment horizontal="center" vertical="center" wrapText="1" shrinkToFit="1"/>
    </xf>
    <xf numFmtId="0" fontId="36" fillId="0" borderId="31" xfId="2" applyFont="1" applyFill="1" applyBorder="1" applyAlignment="1">
      <alignment horizontal="center" vertical="center"/>
    </xf>
    <xf numFmtId="0" fontId="36" fillId="0" borderId="35" xfId="2" applyFont="1" applyFill="1" applyBorder="1" applyAlignment="1">
      <alignment horizontal="center" vertical="center"/>
    </xf>
    <xf numFmtId="0" fontId="36" fillId="0" borderId="48" xfId="2" applyFont="1" applyFill="1" applyBorder="1" applyAlignment="1">
      <alignment horizontal="center" vertical="center"/>
    </xf>
    <xf numFmtId="0" fontId="36" fillId="0" borderId="49" xfId="2" applyFont="1" applyFill="1" applyBorder="1" applyAlignment="1">
      <alignment horizontal="center" vertical="center"/>
    </xf>
    <xf numFmtId="38" fontId="36" fillId="0" borderId="33" xfId="3" applyFont="1" applyFill="1" applyBorder="1" applyAlignment="1">
      <alignment horizontal="center" vertical="center"/>
    </xf>
    <xf numFmtId="38" fontId="36" fillId="0" borderId="37" xfId="3" applyFont="1" applyFill="1" applyBorder="1" applyAlignment="1">
      <alignment horizontal="center" vertical="center"/>
    </xf>
    <xf numFmtId="0" fontId="36" fillId="0" borderId="40" xfId="2" applyFont="1" applyFill="1" applyBorder="1" applyAlignment="1">
      <alignment horizontal="center" vertical="center"/>
    </xf>
    <xf numFmtId="0" fontId="36" fillId="0" borderId="41" xfId="2" applyFont="1" applyFill="1" applyBorder="1" applyAlignment="1">
      <alignment horizontal="center" vertical="center"/>
    </xf>
    <xf numFmtId="0" fontId="36" fillId="0" borderId="42" xfId="2" applyFont="1" applyFill="1" applyBorder="1" applyAlignment="1">
      <alignment horizontal="center" vertical="center"/>
    </xf>
    <xf numFmtId="0" fontId="36" fillId="0" borderId="43" xfId="2" applyFont="1" applyFill="1" applyBorder="1" applyAlignment="1">
      <alignment horizontal="center" vertical="center"/>
    </xf>
    <xf numFmtId="0" fontId="36" fillId="0" borderId="44" xfId="2" applyFont="1" applyFill="1" applyBorder="1" applyAlignment="1">
      <alignment horizontal="center" vertical="center"/>
    </xf>
    <xf numFmtId="0" fontId="36" fillId="0" borderId="45" xfId="2" applyFont="1" applyFill="1" applyBorder="1" applyAlignment="1">
      <alignment horizontal="center" vertical="center"/>
    </xf>
    <xf numFmtId="0" fontId="36" fillId="0" borderId="50" xfId="2" applyFont="1" applyFill="1" applyBorder="1" applyAlignment="1">
      <alignment horizontal="center" vertical="center"/>
    </xf>
    <xf numFmtId="0" fontId="36" fillId="0" borderId="36" xfId="2" applyFont="1" applyFill="1" applyBorder="1" applyAlignment="1">
      <alignment horizontal="center" vertical="center"/>
    </xf>
    <xf numFmtId="0" fontId="56" fillId="0" borderId="31" xfId="2" applyFont="1" applyFill="1" applyBorder="1" applyAlignment="1">
      <alignment horizontal="center" vertical="center" wrapText="1"/>
    </xf>
    <xf numFmtId="0" fontId="56" fillId="0" borderId="35" xfId="2" applyFont="1" applyFill="1" applyBorder="1" applyAlignment="1">
      <alignment horizontal="center" vertical="center"/>
    </xf>
    <xf numFmtId="0" fontId="56" fillId="0" borderId="35" xfId="2" applyFont="1" applyFill="1" applyBorder="1" applyAlignment="1">
      <alignment horizontal="center" vertical="center" wrapText="1"/>
    </xf>
    <xf numFmtId="0" fontId="26" fillId="0" borderId="1" xfId="0" applyFont="1" applyBorder="1" applyAlignment="1">
      <alignment horizontal="center" vertical="center"/>
    </xf>
    <xf numFmtId="0" fontId="26" fillId="0" borderId="2" xfId="0" applyFont="1" applyBorder="1" applyAlignment="1">
      <alignment horizontal="center" vertical="center"/>
    </xf>
    <xf numFmtId="0" fontId="26" fillId="0" borderId="3" xfId="0" applyFont="1" applyBorder="1" applyAlignment="1">
      <alignment horizontal="center" vertical="center"/>
    </xf>
    <xf numFmtId="0" fontId="60" fillId="0" borderId="0" xfId="0" applyNumberFormat="1" applyFont="1" applyFill="1" applyAlignment="1" applyProtection="1">
      <alignment horizontal="center" vertical="center"/>
      <protection locked="0"/>
    </xf>
    <xf numFmtId="0" fontId="26" fillId="0" borderId="0" xfId="0" applyFont="1" applyBorder="1" applyAlignment="1">
      <alignment horizontal="left" vertical="center"/>
    </xf>
    <xf numFmtId="0" fontId="26" fillId="0" borderId="10" xfId="0" applyFont="1" applyBorder="1" applyAlignment="1">
      <alignment horizontal="left" vertical="center"/>
    </xf>
    <xf numFmtId="0" fontId="26" fillId="0" borderId="10" xfId="0" applyFont="1" applyBorder="1" applyAlignment="1">
      <alignment horizontal="right" vertical="center"/>
    </xf>
    <xf numFmtId="0" fontId="26" fillId="0" borderId="10" xfId="0" applyFont="1" applyBorder="1" applyAlignment="1">
      <alignment horizontal="center" vertical="center"/>
    </xf>
    <xf numFmtId="0" fontId="26" fillId="0" borderId="11" xfId="0" applyFont="1" applyBorder="1" applyAlignment="1">
      <alignment horizontal="center" vertical="center"/>
    </xf>
    <xf numFmtId="0" fontId="26" fillId="0" borderId="1" xfId="0" applyFont="1" applyBorder="1" applyAlignment="1">
      <alignment horizontal="left" vertical="center"/>
    </xf>
    <xf numFmtId="0" fontId="26" fillId="0" borderId="2" xfId="0" applyFont="1" applyBorder="1" applyAlignment="1">
      <alignment horizontal="left" vertical="center"/>
    </xf>
    <xf numFmtId="0" fontId="26" fillId="0" borderId="3" xfId="0" applyFont="1" applyBorder="1" applyAlignment="1">
      <alignment horizontal="left" vertical="center"/>
    </xf>
    <xf numFmtId="0" fontId="26" fillId="0" borderId="12" xfId="0" applyFont="1" applyBorder="1" applyAlignment="1">
      <alignment horizontal="center" vertical="center" wrapText="1"/>
    </xf>
    <xf numFmtId="0" fontId="26" fillId="0" borderId="12" xfId="0" applyFont="1" applyBorder="1" applyAlignment="1">
      <alignment horizontal="center" vertical="center"/>
    </xf>
    <xf numFmtId="0" fontId="26" fillId="0" borderId="9" xfId="0" applyFont="1" applyBorder="1" applyAlignment="1">
      <alignment horizontal="left" vertical="center"/>
    </xf>
    <xf numFmtId="0" fontId="26" fillId="0" borderId="11" xfId="0" applyFont="1" applyBorder="1" applyAlignment="1">
      <alignment horizontal="left" vertical="center"/>
    </xf>
    <xf numFmtId="180" fontId="26" fillId="0" borderId="12" xfId="0" applyNumberFormat="1" applyFont="1" applyBorder="1" applyAlignment="1">
      <alignment horizontal="center" vertical="center"/>
    </xf>
    <xf numFmtId="0" fontId="61" fillId="0" borderId="0" xfId="0" applyFont="1" applyBorder="1" applyAlignment="1">
      <alignment horizontal="left" vertical="center" wrapText="1"/>
    </xf>
    <xf numFmtId="0" fontId="61" fillId="0" borderId="5" xfId="0" applyFont="1" applyBorder="1" applyAlignment="1">
      <alignment horizontal="left" vertical="center" wrapText="1"/>
    </xf>
    <xf numFmtId="0" fontId="27" fillId="0" borderId="12" xfId="0" applyFont="1" applyBorder="1" applyAlignment="1">
      <alignment horizontal="center" vertical="center"/>
    </xf>
    <xf numFmtId="2" fontId="26" fillId="0" borderId="12" xfId="0" applyNumberFormat="1" applyFont="1" applyBorder="1" applyAlignment="1">
      <alignment horizontal="center" vertical="center"/>
    </xf>
    <xf numFmtId="9" fontId="26" fillId="0" borderId="12" xfId="0" applyNumberFormat="1" applyFont="1" applyBorder="1" applyAlignment="1">
      <alignment horizontal="center" vertical="center"/>
    </xf>
    <xf numFmtId="0" fontId="27" fillId="0" borderId="5" xfId="0" applyFont="1" applyBorder="1" applyAlignment="1">
      <alignment horizontal="left" wrapText="1"/>
    </xf>
    <xf numFmtId="0" fontId="26" fillId="0" borderId="0" xfId="0" applyFont="1" applyAlignment="1">
      <alignment horizontal="center" vertical="center"/>
    </xf>
    <xf numFmtId="0" fontId="26" fillId="0" borderId="12" xfId="0" applyFont="1" applyBorder="1" applyAlignment="1">
      <alignment horizontal="left" vertical="center"/>
    </xf>
  </cellXfs>
  <cellStyles count="5">
    <cellStyle name="パーセント 2" xfId="4"/>
    <cellStyle name="桁区切り" xfId="1" builtinId="6"/>
    <cellStyle name="桁区切り 2" xfId="3"/>
    <cellStyle name="標準" xfId="0" builtinId="0"/>
    <cellStyle name="標準 2" xfId="2"/>
  </cellStyles>
  <dxfs count="100">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59996337778862885"/>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theme="8" tint="0.79998168889431442"/>
        </patternFill>
      </fill>
    </dxf>
    <dxf>
      <fill>
        <patternFill>
          <bgColor theme="8" tint="0.79998168889431442"/>
        </patternFill>
      </fill>
    </dxf>
    <dxf>
      <border>
        <left style="thin">
          <color auto="1"/>
        </left>
        <right style="thin">
          <color auto="1"/>
        </right>
        <top style="thin">
          <color auto="1"/>
        </top>
        <bottom style="thin">
          <color auto="1"/>
        </bottom>
        <vertical/>
        <horizontal/>
      </border>
    </dxf>
    <dxf>
      <fill>
        <patternFill>
          <bgColor theme="8" tint="0.59996337778862885"/>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FFFFCC"/>
      <color rgb="FF0000FF"/>
      <color rgb="FF0066FF"/>
      <color rgb="FFD1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Desktop\6R4youshiki6gouzissekihoukoku(shinntiku)&#973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６号】事業報告書兼チェックシート"/>
      <sheetName val="要入力　交付決定状況入力シート"/>
      <sheetName val="【様式第６号】（別紙）補助金併用一覧"/>
      <sheetName val="実績報告書鑑（報告書連動）"/>
      <sheetName val="台帳コピー"/>
    </sheetNames>
    <sheetDataSet>
      <sheetData sheetId="0" refreshError="1">
        <row r="134">
          <cell r="Y134" t="str">
            <v/>
          </cell>
        </row>
        <row r="170">
          <cell r="F170" t="str">
            <v/>
          </cell>
        </row>
        <row r="175">
          <cell r="F175" t="str">
            <v/>
          </cell>
        </row>
        <row r="182">
          <cell r="F182" t="str">
            <v/>
          </cell>
        </row>
        <row r="190">
          <cell r="F190" t="str">
            <v/>
          </cell>
        </row>
        <row r="198">
          <cell r="F198" t="str">
            <v/>
          </cell>
        </row>
        <row r="208">
          <cell r="F208" t="str">
            <v/>
          </cell>
        </row>
        <row r="215">
          <cell r="F215" t="str">
            <v/>
          </cell>
        </row>
      </sheetData>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271"/>
  <sheetViews>
    <sheetView showGridLines="0" tabSelected="1" view="pageBreakPreview" zoomScaleNormal="100" zoomScaleSheetLayoutView="100" workbookViewId="0">
      <selection activeCell="N12" sqref="N12:Z12"/>
    </sheetView>
  </sheetViews>
  <sheetFormatPr defaultColWidth="3.125" defaultRowHeight="13.5" x14ac:dyDescent="0.15"/>
  <cols>
    <col min="1" max="1" width="4.25" style="1" customWidth="1"/>
    <col min="2" max="2" width="3.625" style="1" customWidth="1"/>
    <col min="3" max="5" width="3.125" style="1"/>
    <col min="6" max="6" width="3.375" style="1" customWidth="1"/>
    <col min="7" max="11" width="3.125" style="1"/>
    <col min="12" max="12" width="3.5" style="1" bestFit="1" customWidth="1"/>
    <col min="13" max="16" width="3.125" style="1"/>
    <col min="17" max="17" width="3.5" style="1" bestFit="1" customWidth="1"/>
    <col min="18" max="21" width="3.125" style="1"/>
    <col min="22" max="22" width="3.5" style="1" bestFit="1" customWidth="1"/>
    <col min="23" max="26" width="3.125" style="1"/>
    <col min="27" max="27" width="3.75" style="3" customWidth="1"/>
    <col min="28" max="28" width="6.125" style="4" bestFit="1" customWidth="1"/>
    <col min="29" max="31" width="3.125" style="4"/>
    <col min="32" max="35" width="3.5" style="4" bestFit="1" customWidth="1"/>
    <col min="36" max="39" width="3.125" style="4"/>
    <col min="40" max="41" width="3.5" style="4" bestFit="1" customWidth="1"/>
    <col min="42" max="55" width="3.125" style="4"/>
    <col min="56" max="58" width="3.125" style="1"/>
    <col min="59" max="59" width="7.25" style="1" customWidth="1"/>
    <col min="60" max="16384" width="3.125" style="1"/>
  </cols>
  <sheetData>
    <row r="1" spans="1:60" ht="13.5" customHeight="1" x14ac:dyDescent="0.15">
      <c r="A1" s="1" t="s">
        <v>574</v>
      </c>
      <c r="K1" s="2"/>
      <c r="L1" s="2"/>
      <c r="M1" s="2"/>
      <c r="N1" s="2"/>
      <c r="O1" s="2"/>
      <c r="P1" s="2"/>
      <c r="Q1" s="2"/>
      <c r="R1" s="2"/>
      <c r="Z1" s="62"/>
      <c r="AA1" s="132" t="s">
        <v>195</v>
      </c>
      <c r="AC1" s="5" t="s">
        <v>87</v>
      </c>
      <c r="BG1" s="1" t="s">
        <v>133</v>
      </c>
      <c r="BH1" s="1" t="s">
        <v>150</v>
      </c>
    </row>
    <row r="2" spans="1:60" ht="6" customHeight="1" x14ac:dyDescent="0.15">
      <c r="K2" s="2"/>
      <c r="L2" s="2"/>
      <c r="M2" s="2"/>
      <c r="N2" s="2"/>
      <c r="O2" s="2"/>
      <c r="P2" s="2"/>
      <c r="Q2" s="2"/>
      <c r="R2" s="2"/>
      <c r="AC2" s="5" t="s">
        <v>197</v>
      </c>
      <c r="BG2" s="1" t="s">
        <v>134</v>
      </c>
      <c r="BH2" s="1" t="s">
        <v>151</v>
      </c>
    </row>
    <row r="3" spans="1:60" ht="15.6" customHeight="1" x14ac:dyDescent="0.15">
      <c r="A3" s="488" t="s">
        <v>589</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C3" s="5" t="s">
        <v>84</v>
      </c>
      <c r="BG3" s="1" t="s">
        <v>135</v>
      </c>
      <c r="BH3" s="1" t="s">
        <v>152</v>
      </c>
    </row>
    <row r="4" spans="1:60" ht="15" customHeight="1" x14ac:dyDescent="0.15">
      <c r="A4" s="572"/>
      <c r="B4" s="572"/>
      <c r="C4" s="572"/>
      <c r="D4" s="572"/>
      <c r="E4" s="572"/>
      <c r="F4" s="572"/>
      <c r="G4" s="572"/>
      <c r="H4" s="572"/>
      <c r="I4" s="572"/>
      <c r="J4" s="572"/>
      <c r="K4" s="572"/>
      <c r="L4" s="572"/>
      <c r="M4" s="572"/>
      <c r="N4" s="572"/>
      <c r="O4" s="572"/>
      <c r="P4" s="572"/>
      <c r="Q4" s="572"/>
      <c r="R4" s="572"/>
      <c r="S4" s="572"/>
      <c r="T4" s="572"/>
      <c r="U4" s="572"/>
      <c r="V4" s="572"/>
      <c r="W4" s="572"/>
      <c r="X4" s="572"/>
      <c r="Y4" s="572"/>
      <c r="Z4" s="572"/>
      <c r="AA4" s="572"/>
      <c r="AC4" s="5" t="s">
        <v>84</v>
      </c>
      <c r="BG4" s="1" t="s">
        <v>572</v>
      </c>
      <c r="BH4" s="1" t="s">
        <v>573</v>
      </c>
    </row>
    <row r="5" spans="1:60" x14ac:dyDescent="0.15">
      <c r="A5" s="481" t="s">
        <v>507</v>
      </c>
      <c r="B5" s="481"/>
      <c r="C5" s="481"/>
      <c r="D5" s="481"/>
      <c r="E5" s="481"/>
      <c r="F5" s="481"/>
      <c r="G5" s="481"/>
      <c r="H5" s="481"/>
      <c r="I5" s="481"/>
      <c r="J5" s="481"/>
      <c r="K5" s="481"/>
      <c r="L5" s="481"/>
      <c r="M5" s="481"/>
      <c r="N5" s="481"/>
      <c r="O5" s="481"/>
      <c r="P5" s="481"/>
      <c r="Q5" s="481"/>
      <c r="R5" s="481"/>
      <c r="S5" s="481"/>
      <c r="T5" s="481"/>
      <c r="U5" s="481"/>
      <c r="V5" s="481"/>
      <c r="W5" s="481"/>
      <c r="X5" s="481"/>
      <c r="Y5" s="481"/>
      <c r="Z5" s="481"/>
      <c r="AA5" s="481"/>
      <c r="BG5" s="1" t="s">
        <v>136</v>
      </c>
      <c r="BH5" s="1" t="s">
        <v>150</v>
      </c>
    </row>
    <row r="6" spans="1:60" x14ac:dyDescent="0.15">
      <c r="A6" s="481"/>
      <c r="B6" s="481"/>
      <c r="C6" s="481"/>
      <c r="D6" s="481"/>
      <c r="E6" s="481"/>
      <c r="F6" s="481"/>
      <c r="G6" s="481"/>
      <c r="H6" s="481"/>
      <c r="I6" s="481"/>
      <c r="J6" s="481"/>
      <c r="K6" s="481"/>
      <c r="L6" s="481"/>
      <c r="M6" s="481"/>
      <c r="N6" s="481"/>
      <c r="O6" s="481"/>
      <c r="P6" s="481"/>
      <c r="Q6" s="481"/>
      <c r="R6" s="481"/>
      <c r="S6" s="481"/>
      <c r="T6" s="481"/>
      <c r="U6" s="481"/>
      <c r="V6" s="481"/>
      <c r="W6" s="481"/>
      <c r="X6" s="481"/>
      <c r="Y6" s="481"/>
      <c r="Z6" s="481"/>
      <c r="AA6" s="481"/>
      <c r="BG6" s="1" t="s">
        <v>137</v>
      </c>
      <c r="BH6" s="1" t="s">
        <v>150</v>
      </c>
    </row>
    <row r="7" spans="1:60" ht="6" customHeight="1" x14ac:dyDescent="0.15">
      <c r="BG7" s="1" t="s">
        <v>138</v>
      </c>
      <c r="BH7" s="1" t="s">
        <v>150</v>
      </c>
    </row>
    <row r="8" spans="1:60" x14ac:dyDescent="0.15">
      <c r="C8" s="529" t="s">
        <v>267</v>
      </c>
      <c r="D8" s="529"/>
      <c r="E8" s="528"/>
      <c r="F8" s="528"/>
      <c r="G8" s="1" t="s">
        <v>7</v>
      </c>
      <c r="H8" s="519"/>
      <c r="I8" s="519"/>
      <c r="J8" s="1" t="s">
        <v>26</v>
      </c>
      <c r="K8" s="519"/>
      <c r="L8" s="519"/>
      <c r="M8" s="1" t="s">
        <v>6</v>
      </c>
      <c r="AB8" s="5" t="str">
        <f>IF(OR(C8="",H8="",K8=""),"←リストから選択してください（和暦年月日）","")</f>
        <v>←リストから選択してください（和暦年月日）</v>
      </c>
      <c r="BG8" s="1" t="s">
        <v>153</v>
      </c>
      <c r="BH8" s="1" t="s">
        <v>150</v>
      </c>
    </row>
    <row r="9" spans="1:60" ht="3" customHeight="1" x14ac:dyDescent="0.15">
      <c r="K9" s="23"/>
      <c r="L9" s="23"/>
      <c r="BG9" s="1" t="s">
        <v>139</v>
      </c>
      <c r="BH9" s="1" t="s">
        <v>152</v>
      </c>
    </row>
    <row r="10" spans="1:60" x14ac:dyDescent="0.15">
      <c r="G10" s="6" t="s">
        <v>25</v>
      </c>
      <c r="I10" s="413"/>
      <c r="J10" s="412" t="s">
        <v>12</v>
      </c>
      <c r="K10" s="3"/>
      <c r="M10" s="7"/>
      <c r="N10" s="8" t="s">
        <v>9</v>
      </c>
      <c r="O10" s="467"/>
      <c r="P10" s="467"/>
      <c r="Q10" s="467"/>
      <c r="R10" s="467"/>
      <c r="S10" s="467"/>
      <c r="T10" s="467"/>
      <c r="U10" s="467"/>
      <c r="V10" s="467"/>
      <c r="W10" s="467"/>
      <c r="X10" s="467"/>
      <c r="Y10" s="467"/>
      <c r="Z10" s="468"/>
      <c r="AA10" s="9"/>
      <c r="AB10" s="5" t="str">
        <f>IF(O10="","←直接郵便番号を記入してください","")</f>
        <v>←直接郵便番号を記入してください</v>
      </c>
      <c r="BG10" s="1" t="s">
        <v>140</v>
      </c>
      <c r="BH10" s="1" t="s">
        <v>152</v>
      </c>
    </row>
    <row r="11" spans="1:60" ht="15.95" customHeight="1" x14ac:dyDescent="0.15">
      <c r="I11" s="413"/>
      <c r="K11" s="23"/>
      <c r="L11" s="19"/>
      <c r="M11" s="11"/>
      <c r="N11" s="523"/>
      <c r="O11" s="524"/>
      <c r="P11" s="524"/>
      <c r="Q11" s="524"/>
      <c r="R11" s="524"/>
      <c r="S11" s="524"/>
      <c r="T11" s="524"/>
      <c r="U11" s="524"/>
      <c r="V11" s="524"/>
      <c r="W11" s="524"/>
      <c r="X11" s="524"/>
      <c r="Y11" s="524"/>
      <c r="Z11" s="525"/>
      <c r="AA11" s="9"/>
      <c r="AB11" s="5" t="str">
        <f>IF(N11="","←直接住所を記入してください","")</f>
        <v>←直接住所を記入してください</v>
      </c>
      <c r="BG11" s="1" t="s">
        <v>141</v>
      </c>
      <c r="BH11" s="1" t="s">
        <v>152</v>
      </c>
    </row>
    <row r="12" spans="1:60" ht="11.45" customHeight="1" x14ac:dyDescent="0.15">
      <c r="J12" s="445" t="s">
        <v>575</v>
      </c>
      <c r="K12" s="446"/>
      <c r="L12" s="446"/>
      <c r="M12" s="447"/>
      <c r="N12" s="530"/>
      <c r="O12" s="531"/>
      <c r="P12" s="531"/>
      <c r="Q12" s="531"/>
      <c r="R12" s="531"/>
      <c r="S12" s="531"/>
      <c r="T12" s="531"/>
      <c r="U12" s="531"/>
      <c r="V12" s="531"/>
      <c r="W12" s="531"/>
      <c r="X12" s="531"/>
      <c r="Y12" s="531"/>
      <c r="Z12" s="532"/>
      <c r="AA12" s="9"/>
      <c r="AB12" s="5" t="str">
        <f>IF(N12="","←直接建売事業者名を記入してください","")</f>
        <v>←直接建売事業者名を記入してください</v>
      </c>
    </row>
    <row r="13" spans="1:60" ht="10.5" customHeight="1" x14ac:dyDescent="0.15">
      <c r="J13" s="533" t="s">
        <v>576</v>
      </c>
      <c r="K13" s="534"/>
      <c r="L13" s="534"/>
      <c r="M13" s="535"/>
      <c r="N13" s="463"/>
      <c r="O13" s="464"/>
      <c r="P13" s="464"/>
      <c r="Q13" s="464"/>
      <c r="R13" s="464"/>
      <c r="S13" s="464"/>
      <c r="T13" s="464"/>
      <c r="U13" s="464"/>
      <c r="V13" s="464"/>
      <c r="W13" s="464"/>
      <c r="X13" s="464"/>
      <c r="Y13" s="464"/>
      <c r="Z13" s="465"/>
      <c r="AB13" s="5" t="str">
        <f>IF(N13="","←直接代表者の役職氏名を記入してください","")</f>
        <v>←直接代表者の役職氏名を記入してください</v>
      </c>
      <c r="BG13" s="1" t="s">
        <v>142</v>
      </c>
      <c r="BH13" s="1" t="s">
        <v>152</v>
      </c>
    </row>
    <row r="14" spans="1:60" ht="11.1" customHeight="1" x14ac:dyDescent="0.15">
      <c r="J14" s="461" t="s">
        <v>8</v>
      </c>
      <c r="K14" s="461"/>
      <c r="L14" s="461"/>
      <c r="M14" s="461"/>
      <c r="N14" s="520"/>
      <c r="O14" s="521"/>
      <c r="P14" s="521"/>
      <c r="Q14" s="521"/>
      <c r="R14" s="521"/>
      <c r="S14" s="521"/>
      <c r="T14" s="521"/>
      <c r="U14" s="521"/>
      <c r="V14" s="521"/>
      <c r="W14" s="521"/>
      <c r="X14" s="521"/>
      <c r="Y14" s="521"/>
      <c r="Z14" s="522"/>
      <c r="AB14" s="5" t="str">
        <f>IF(N14="","←直接電話番号を記入してください","")</f>
        <v>←直接電話番号を記入してください</v>
      </c>
      <c r="BG14" s="1" t="s">
        <v>143</v>
      </c>
      <c r="BH14" s="1" t="s">
        <v>151</v>
      </c>
    </row>
    <row r="15" spans="1:60" x14ac:dyDescent="0.15">
      <c r="A15" s="1" t="s">
        <v>47</v>
      </c>
      <c r="BG15" s="1" t="s">
        <v>144</v>
      </c>
      <c r="BH15" s="1" t="s">
        <v>151</v>
      </c>
    </row>
    <row r="16" spans="1:60" x14ac:dyDescent="0.15">
      <c r="A16" s="1" t="s">
        <v>46</v>
      </c>
      <c r="AA16" s="14"/>
      <c r="BG16" s="1" t="s">
        <v>145</v>
      </c>
      <c r="BH16" s="1" t="s">
        <v>151</v>
      </c>
    </row>
    <row r="17" spans="1:60" ht="26.25" customHeight="1" x14ac:dyDescent="0.15">
      <c r="A17" s="481" t="s">
        <v>217</v>
      </c>
      <c r="B17" s="481"/>
      <c r="C17" s="481"/>
      <c r="D17" s="481"/>
      <c r="E17" s="481"/>
      <c r="F17" s="481"/>
      <c r="G17" s="481"/>
      <c r="H17" s="481"/>
      <c r="I17" s="481"/>
      <c r="J17" s="481"/>
      <c r="K17" s="481"/>
      <c r="L17" s="481"/>
      <c r="M17" s="481"/>
      <c r="N17" s="481"/>
      <c r="O17" s="481"/>
      <c r="P17" s="481"/>
      <c r="Q17" s="481"/>
      <c r="R17" s="481"/>
      <c r="S17" s="481"/>
      <c r="T17" s="481"/>
      <c r="U17" s="481"/>
      <c r="V17" s="481"/>
      <c r="W17" s="481"/>
      <c r="X17" s="481"/>
      <c r="Y17" s="481"/>
      <c r="Z17" s="481"/>
      <c r="AA17" s="481"/>
      <c r="BG17" s="1" t="s">
        <v>146</v>
      </c>
      <c r="BH17" s="1" t="s">
        <v>151</v>
      </c>
    </row>
    <row r="18" spans="1:60" ht="3" customHeight="1" x14ac:dyDescent="0.15">
      <c r="AA18" s="14"/>
      <c r="BG18" s="1" t="s">
        <v>147</v>
      </c>
      <c r="BH18" s="1" t="s">
        <v>151</v>
      </c>
    </row>
    <row r="19" spans="1:60" x14ac:dyDescent="0.15">
      <c r="A19" s="1" t="s">
        <v>36</v>
      </c>
      <c r="BG19" s="1" t="s">
        <v>148</v>
      </c>
      <c r="BH19" s="1" t="s">
        <v>151</v>
      </c>
    </row>
    <row r="20" spans="1:60" ht="5.45" customHeight="1" x14ac:dyDescent="0.15">
      <c r="AA20" s="14"/>
      <c r="BG20" s="1" t="s">
        <v>149</v>
      </c>
      <c r="BH20" s="1" t="s">
        <v>151</v>
      </c>
    </row>
    <row r="21" spans="1:60" ht="13.5" customHeight="1" x14ac:dyDescent="0.15">
      <c r="B21" s="118"/>
      <c r="C21" s="479" t="s">
        <v>173</v>
      </c>
      <c r="D21" s="479"/>
      <c r="E21" s="479"/>
      <c r="F21" s="479"/>
      <c r="G21" s="479"/>
      <c r="H21" s="479"/>
      <c r="I21" s="479"/>
      <c r="J21" s="479"/>
      <c r="K21" s="479"/>
      <c r="L21" s="479"/>
      <c r="M21" s="479"/>
      <c r="N21" s="479"/>
      <c r="O21" s="479"/>
      <c r="P21" s="479"/>
      <c r="Q21" s="479"/>
      <c r="R21" s="479"/>
      <c r="S21" s="479"/>
      <c r="T21" s="479"/>
      <c r="U21" s="479"/>
      <c r="V21" s="479"/>
      <c r="W21" s="479"/>
      <c r="X21" s="479"/>
      <c r="Y21" s="479"/>
      <c r="Z21" s="479"/>
      <c r="AA21" s="479"/>
    </row>
    <row r="22" spans="1:60" x14ac:dyDescent="0.15">
      <c r="B22" s="61"/>
      <c r="C22" s="479"/>
      <c r="D22" s="479"/>
      <c r="E22" s="479"/>
      <c r="F22" s="479"/>
      <c r="G22" s="479"/>
      <c r="H22" s="479"/>
      <c r="I22" s="479"/>
      <c r="J22" s="479"/>
      <c r="K22" s="479"/>
      <c r="L22" s="479"/>
      <c r="M22" s="479"/>
      <c r="N22" s="479"/>
      <c r="O22" s="479"/>
      <c r="P22" s="479"/>
      <c r="Q22" s="479"/>
      <c r="R22" s="479"/>
      <c r="S22" s="479"/>
      <c r="T22" s="479"/>
      <c r="U22" s="479"/>
      <c r="V22" s="479"/>
      <c r="W22" s="479"/>
      <c r="X22" s="479"/>
      <c r="Y22" s="479"/>
      <c r="Z22" s="479"/>
      <c r="AA22" s="479"/>
    </row>
    <row r="23" spans="1:60" ht="3.6" customHeight="1" x14ac:dyDescent="0.15">
      <c r="AA23" s="14"/>
    </row>
    <row r="24" spans="1:60" x14ac:dyDescent="0.15">
      <c r="B24" s="118"/>
      <c r="C24" s="1" t="s">
        <v>157</v>
      </c>
    </row>
    <row r="25" spans="1:60" x14ac:dyDescent="0.15">
      <c r="C25" s="15" t="s">
        <v>95</v>
      </c>
    </row>
    <row r="26" spans="1:60" x14ac:dyDescent="0.15">
      <c r="C26" s="16" t="s">
        <v>94</v>
      </c>
      <c r="D26" s="15"/>
    </row>
    <row r="27" spans="1:60" x14ac:dyDescent="0.15">
      <c r="C27" s="15" t="s">
        <v>96</v>
      </c>
    </row>
    <row r="28" spans="1:60" x14ac:dyDescent="0.15">
      <c r="C28" s="15" t="s">
        <v>93</v>
      </c>
    </row>
    <row r="29" spans="1:60" x14ac:dyDescent="0.15">
      <c r="D29" s="500" t="s">
        <v>1</v>
      </c>
      <c r="E29" s="501"/>
      <c r="F29" s="501"/>
      <c r="G29" s="501"/>
      <c r="H29" s="502"/>
      <c r="I29" s="445" t="s">
        <v>123</v>
      </c>
      <c r="J29" s="446"/>
      <c r="K29" s="446"/>
      <c r="L29" s="447"/>
      <c r="M29" s="456"/>
      <c r="N29" s="457"/>
      <c r="O29" s="457"/>
      <c r="P29" s="457"/>
      <c r="Q29" s="457"/>
      <c r="R29" s="457"/>
      <c r="S29" s="457"/>
      <c r="T29" s="457"/>
      <c r="U29" s="457"/>
      <c r="V29" s="457"/>
      <c r="W29" s="457"/>
      <c r="X29" s="458"/>
      <c r="AB29" s="5" t="str">
        <f>IF(M29="","←リストから選択してください（市町村名）","")</f>
        <v>←リストから選択してください（市町村名）</v>
      </c>
      <c r="BG29" s="1" t="str">
        <f>IF(M29="","",VLOOKUP(M29,BG1:BH20,2,FALSE))</f>
        <v/>
      </c>
    </row>
    <row r="30" spans="1:60" x14ac:dyDescent="0.15">
      <c r="D30" s="503"/>
      <c r="E30" s="504"/>
      <c r="F30" s="504"/>
      <c r="G30" s="504"/>
      <c r="H30" s="505"/>
      <c r="I30" s="463"/>
      <c r="J30" s="464"/>
      <c r="K30" s="464"/>
      <c r="L30" s="464"/>
      <c r="M30" s="464"/>
      <c r="N30" s="464"/>
      <c r="O30" s="464"/>
      <c r="P30" s="464"/>
      <c r="Q30" s="464"/>
      <c r="R30" s="464"/>
      <c r="S30" s="464"/>
      <c r="T30" s="464"/>
      <c r="U30" s="464"/>
      <c r="V30" s="464"/>
      <c r="W30" s="464"/>
      <c r="X30" s="465"/>
      <c r="AB30" s="5" t="str">
        <f>IF(I30="","←市町村名より後の所在地を直接記入してください","")</f>
        <v>←市町村名より後の所在地を直接記入してください</v>
      </c>
    </row>
    <row r="31" spans="1:60" x14ac:dyDescent="0.15">
      <c r="D31" s="445" t="s">
        <v>509</v>
      </c>
      <c r="E31" s="446"/>
      <c r="F31" s="446"/>
      <c r="G31" s="446"/>
      <c r="H31" s="447"/>
      <c r="I31" s="463"/>
      <c r="J31" s="464"/>
      <c r="K31" s="464"/>
      <c r="L31" s="464"/>
      <c r="M31" s="464"/>
      <c r="N31" s="464"/>
      <c r="O31" s="464"/>
      <c r="P31" s="464"/>
      <c r="Q31" s="464"/>
      <c r="R31" s="464"/>
      <c r="S31" s="464"/>
      <c r="T31" s="464"/>
      <c r="U31" s="464"/>
      <c r="V31" s="464"/>
      <c r="W31" s="464"/>
      <c r="X31" s="465"/>
      <c r="AB31" s="5" t="str">
        <f>IF(I31="","←住居表示がある場合のみ入力してください","")</f>
        <v>←住居表示がある場合のみ入力してください</v>
      </c>
    </row>
    <row r="32" spans="1:60" x14ac:dyDescent="0.15">
      <c r="D32" s="500" t="s">
        <v>28</v>
      </c>
      <c r="E32" s="501"/>
      <c r="F32" s="501"/>
      <c r="G32" s="501"/>
      <c r="H32" s="502"/>
      <c r="I32" s="456"/>
      <c r="J32" s="457"/>
      <c r="K32" s="457"/>
      <c r="L32" s="457"/>
      <c r="M32" s="457"/>
      <c r="N32" s="457"/>
      <c r="O32" s="445" t="s">
        <v>127</v>
      </c>
      <c r="P32" s="446"/>
      <c r="Q32" s="446"/>
      <c r="R32" s="447"/>
      <c r="S32" s="543"/>
      <c r="T32" s="544"/>
      <c r="U32" s="544"/>
      <c r="V32" s="544"/>
      <c r="W32" s="446" t="s">
        <v>100</v>
      </c>
      <c r="X32" s="447"/>
      <c r="AB32" s="5" t="str">
        <f>IF(I32="","←リストから選択してください（専用住宅・併用住宅）","")</f>
        <v>←リストから選択してください（専用住宅・併用住宅）</v>
      </c>
    </row>
    <row r="33" spans="2:28" x14ac:dyDescent="0.15">
      <c r="D33" s="500" t="s">
        <v>164</v>
      </c>
      <c r="E33" s="501"/>
      <c r="F33" s="501"/>
      <c r="G33" s="501"/>
      <c r="H33" s="502"/>
      <c r="I33" s="512"/>
      <c r="J33" s="512"/>
      <c r="K33" s="512"/>
      <c r="L33" s="546" t="s">
        <v>167</v>
      </c>
      <c r="M33" s="506" t="s">
        <v>88</v>
      </c>
      <c r="N33" s="507"/>
      <c r="O33" s="507"/>
      <c r="P33" s="507"/>
      <c r="Q33" s="508"/>
      <c r="R33" s="517" t="s">
        <v>89</v>
      </c>
      <c r="S33" s="517"/>
      <c r="T33" s="517"/>
      <c r="U33" s="517"/>
      <c r="V33" s="516"/>
      <c r="W33" s="516"/>
      <c r="X33" s="17" t="s">
        <v>167</v>
      </c>
      <c r="AB33" s="18" t="str">
        <f>IF(I33="","←延床面積を入力してください。",IF(AND(I32="併用住宅",V33=""),"←面積を入力してください。",""))</f>
        <v>←延床面積を入力してください。</v>
      </c>
    </row>
    <row r="34" spans="2:28" x14ac:dyDescent="0.15">
      <c r="D34" s="503"/>
      <c r="E34" s="504"/>
      <c r="F34" s="504"/>
      <c r="G34" s="504"/>
      <c r="H34" s="505"/>
      <c r="I34" s="513"/>
      <c r="J34" s="513"/>
      <c r="K34" s="513"/>
      <c r="L34" s="547"/>
      <c r="M34" s="509"/>
      <c r="N34" s="510"/>
      <c r="O34" s="510"/>
      <c r="P34" s="510"/>
      <c r="Q34" s="511"/>
      <c r="R34" s="518" t="s">
        <v>90</v>
      </c>
      <c r="S34" s="518"/>
      <c r="T34" s="518"/>
      <c r="U34" s="518"/>
      <c r="V34" s="483"/>
      <c r="W34" s="483"/>
      <c r="X34" s="20" t="s">
        <v>167</v>
      </c>
      <c r="AB34" s="18" t="str">
        <f>IF(AND(I32="併用住宅",V34=""),"←面積を入力してください。","")</f>
        <v/>
      </c>
    </row>
    <row r="35" spans="2:28" x14ac:dyDescent="0.15">
      <c r="D35" s="500" t="s">
        <v>34</v>
      </c>
      <c r="E35" s="501"/>
      <c r="F35" s="501"/>
      <c r="G35" s="501"/>
      <c r="H35" s="502"/>
      <c r="I35" s="541"/>
      <c r="J35" s="542"/>
      <c r="K35" s="542"/>
      <c r="L35" s="542"/>
      <c r="M35" s="542"/>
      <c r="N35" s="542"/>
      <c r="O35" s="21" t="s">
        <v>33</v>
      </c>
      <c r="P35" s="51"/>
      <c r="Q35" s="51"/>
      <c r="R35" s="52"/>
      <c r="S35" s="550" t="s">
        <v>128</v>
      </c>
      <c r="T35" s="550"/>
      <c r="U35" s="550"/>
      <c r="V35" s="551"/>
      <c r="W35" s="551"/>
      <c r="X35" s="22" t="s">
        <v>129</v>
      </c>
      <c r="AB35" s="5" t="str">
        <f>IF(I35="","←直接記入してください",IF(V35="","←階数を選択してください。",""))</f>
        <v>←直接記入してください</v>
      </c>
    </row>
    <row r="36" spans="2:28" x14ac:dyDescent="0.15">
      <c r="D36" s="10"/>
      <c r="E36" s="19"/>
      <c r="F36" s="19"/>
      <c r="G36" s="19"/>
      <c r="H36" s="11"/>
      <c r="I36" s="526" t="s">
        <v>98</v>
      </c>
      <c r="J36" s="527"/>
      <c r="K36" s="527"/>
      <c r="L36" s="119"/>
      <c r="M36" s="23" t="s">
        <v>29</v>
      </c>
      <c r="N36" s="23"/>
      <c r="O36" s="24" t="s">
        <v>31</v>
      </c>
      <c r="P36" s="19"/>
      <c r="Q36" s="119"/>
      <c r="R36" s="23" t="s">
        <v>29</v>
      </c>
      <c r="S36" s="23"/>
      <c r="T36" s="25" t="s">
        <v>32</v>
      </c>
      <c r="U36" s="23"/>
      <c r="V36" s="119"/>
      <c r="W36" s="23" t="s">
        <v>66</v>
      </c>
      <c r="X36" s="26"/>
      <c r="AB36" s="5" t="str">
        <f>IF(OR(L36="",Q36="",V36=""),"←直接記入してください","")</f>
        <v>←直接記入してください</v>
      </c>
    </row>
    <row r="37" spans="2:28" x14ac:dyDescent="0.15">
      <c r="D37" s="461" t="s">
        <v>30</v>
      </c>
      <c r="E37" s="461"/>
      <c r="F37" s="461"/>
      <c r="G37" s="461"/>
      <c r="H37" s="461"/>
      <c r="I37" s="515" t="s">
        <v>465</v>
      </c>
      <c r="J37" s="515"/>
      <c r="K37" s="515"/>
      <c r="L37" s="515"/>
      <c r="M37" s="515"/>
      <c r="N37" s="515"/>
      <c r="O37" s="515"/>
      <c r="P37" s="515"/>
      <c r="Q37" s="515"/>
      <c r="R37" s="515"/>
      <c r="S37" s="515"/>
      <c r="T37" s="515"/>
      <c r="U37" s="515"/>
      <c r="V37" s="515"/>
      <c r="W37" s="515"/>
      <c r="X37" s="515"/>
      <c r="AB37" s="5" t="str">
        <f>IF(I37="","←リストから選択してください（在来軸組工法、伝統構法、その他）","")</f>
        <v/>
      </c>
    </row>
    <row r="38" spans="2:28" x14ac:dyDescent="0.15">
      <c r="D38" s="500" t="s">
        <v>2</v>
      </c>
      <c r="E38" s="501"/>
      <c r="F38" s="501"/>
      <c r="G38" s="501"/>
      <c r="H38" s="502"/>
      <c r="I38" s="548" t="s">
        <v>165</v>
      </c>
      <c r="J38" s="549"/>
      <c r="K38" s="549"/>
      <c r="L38" s="549"/>
      <c r="M38" s="549"/>
      <c r="N38" s="514"/>
      <c r="O38" s="514"/>
      <c r="P38" s="514"/>
      <c r="Q38" s="514"/>
      <c r="R38" s="49" t="s">
        <v>7</v>
      </c>
      <c r="S38" s="545"/>
      <c r="T38" s="545"/>
      <c r="U38" s="49" t="s">
        <v>26</v>
      </c>
      <c r="V38" s="545"/>
      <c r="W38" s="545"/>
      <c r="X38" s="50" t="s">
        <v>6</v>
      </c>
      <c r="AB38" s="5" t="str">
        <f>IF(OR(N38="",S38="",V38=""),"←リストから選択してください（和暦年月日）","")</f>
        <v>←リストから選択してください（和暦年月日）</v>
      </c>
    </row>
    <row r="39" spans="2:28" x14ac:dyDescent="0.15">
      <c r="D39" s="503"/>
      <c r="E39" s="504"/>
      <c r="F39" s="504"/>
      <c r="G39" s="504"/>
      <c r="H39" s="505"/>
      <c r="I39" s="538" t="s">
        <v>166</v>
      </c>
      <c r="J39" s="539"/>
      <c r="K39" s="539"/>
      <c r="L39" s="539"/>
      <c r="M39" s="539"/>
      <c r="N39" s="552"/>
      <c r="O39" s="552"/>
      <c r="P39" s="552"/>
      <c r="Q39" s="552"/>
      <c r="R39" s="23" t="s">
        <v>7</v>
      </c>
      <c r="S39" s="540"/>
      <c r="T39" s="540"/>
      <c r="U39" s="23" t="s">
        <v>26</v>
      </c>
      <c r="V39" s="540"/>
      <c r="W39" s="540"/>
      <c r="X39" s="26" t="s">
        <v>6</v>
      </c>
      <c r="AB39" s="5" t="str">
        <f>IF(OR(N39="",S39="",V39=""),"←リストから選択してください（和暦年月日）","")</f>
        <v>←リストから選択してください（和暦年月日）</v>
      </c>
    </row>
    <row r="40" spans="2:28" ht="5.45" customHeight="1" x14ac:dyDescent="0.15">
      <c r="AA40" s="14"/>
    </row>
    <row r="41" spans="2:28" x14ac:dyDescent="0.15">
      <c r="B41" s="118"/>
      <c r="C41" s="1" t="s">
        <v>156</v>
      </c>
    </row>
    <row r="42" spans="2:28" x14ac:dyDescent="0.15">
      <c r="D42" s="445" t="s">
        <v>3</v>
      </c>
      <c r="E42" s="446"/>
      <c r="F42" s="446"/>
      <c r="G42" s="446"/>
      <c r="H42" s="447"/>
      <c r="I42" s="466"/>
      <c r="J42" s="467"/>
      <c r="K42" s="467"/>
      <c r="L42" s="467"/>
      <c r="M42" s="467"/>
      <c r="N42" s="467"/>
      <c r="O42" s="467"/>
      <c r="P42" s="467"/>
      <c r="Q42" s="467"/>
      <c r="R42" s="467"/>
      <c r="S42" s="467"/>
      <c r="T42" s="467"/>
      <c r="U42" s="467"/>
      <c r="V42" s="467"/>
      <c r="W42" s="467"/>
      <c r="X42" s="468"/>
      <c r="AB42" s="5" t="str">
        <f>IF(I42="","←直接記入してください","")</f>
        <v>←直接記入してください</v>
      </c>
    </row>
    <row r="43" spans="2:28" x14ac:dyDescent="0.15">
      <c r="D43" s="445" t="s">
        <v>4</v>
      </c>
      <c r="E43" s="446"/>
      <c r="F43" s="446"/>
      <c r="G43" s="446"/>
      <c r="H43" s="447"/>
      <c r="I43" s="463"/>
      <c r="J43" s="464"/>
      <c r="K43" s="464"/>
      <c r="L43" s="464"/>
      <c r="M43" s="464"/>
      <c r="N43" s="464"/>
      <c r="O43" s="464"/>
      <c r="P43" s="464"/>
      <c r="Q43" s="464"/>
      <c r="R43" s="464"/>
      <c r="S43" s="464"/>
      <c r="T43" s="464"/>
      <c r="U43" s="464"/>
      <c r="V43" s="464"/>
      <c r="W43" s="464"/>
      <c r="X43" s="465"/>
      <c r="AB43" s="5" t="str">
        <f>IF(I43="","←直接記入してください","")</f>
        <v>←直接記入してください</v>
      </c>
    </row>
    <row r="44" spans="2:28" x14ac:dyDescent="0.15">
      <c r="D44" s="445" t="s">
        <v>27</v>
      </c>
      <c r="E44" s="446"/>
      <c r="F44" s="446"/>
      <c r="G44" s="446"/>
      <c r="H44" s="447"/>
      <c r="I44" s="469"/>
      <c r="J44" s="470"/>
      <c r="K44" s="470"/>
      <c r="L44" s="470"/>
      <c r="M44" s="470"/>
      <c r="N44" s="470"/>
      <c r="O44" s="470"/>
      <c r="P44" s="470"/>
      <c r="Q44" s="470"/>
      <c r="R44" s="470"/>
      <c r="S44" s="470"/>
      <c r="T44" s="470"/>
      <c r="U44" s="470"/>
      <c r="V44" s="470"/>
      <c r="W44" s="470"/>
      <c r="X44" s="471"/>
      <c r="AB44" s="5" t="str">
        <f>IF(I44="","←直接記入してください(0857-00-000等）","")</f>
        <v>←直接記入してください(0857-00-000等）</v>
      </c>
    </row>
    <row r="45" spans="2:28" ht="3.6" customHeight="1" x14ac:dyDescent="0.15"/>
    <row r="46" spans="2:28" x14ac:dyDescent="0.15">
      <c r="B46" s="123"/>
      <c r="C46" s="40" t="s">
        <v>155</v>
      </c>
      <c r="D46" s="40"/>
      <c r="E46" s="40"/>
      <c r="F46" s="40"/>
      <c r="G46" s="40"/>
      <c r="H46" s="40"/>
      <c r="I46" s="40"/>
      <c r="J46" s="40"/>
      <c r="K46" s="40"/>
      <c r="L46" s="40"/>
      <c r="M46" s="40"/>
      <c r="N46" s="40"/>
      <c r="O46" s="40"/>
      <c r="P46" s="40"/>
      <c r="Q46" s="40"/>
      <c r="R46" s="40"/>
      <c r="S46" s="40"/>
      <c r="T46" s="40"/>
      <c r="U46" s="40"/>
      <c r="V46" s="40"/>
      <c r="W46" s="40"/>
      <c r="X46" s="40"/>
      <c r="Y46" s="40"/>
      <c r="Z46" s="40"/>
    </row>
    <row r="47" spans="2:28" x14ac:dyDescent="0.15">
      <c r="B47" s="124"/>
      <c r="C47" s="40"/>
      <c r="D47" s="426" t="s">
        <v>35</v>
      </c>
      <c r="E47" s="427"/>
      <c r="F47" s="427"/>
      <c r="G47" s="427"/>
      <c r="H47" s="428"/>
      <c r="I47" s="497"/>
      <c r="J47" s="498"/>
      <c r="K47" s="498"/>
      <c r="L47" s="498"/>
      <c r="M47" s="498"/>
      <c r="N47" s="499"/>
      <c r="O47" s="40"/>
      <c r="P47" s="40"/>
      <c r="Q47" s="40"/>
      <c r="R47" s="40"/>
      <c r="S47" s="40"/>
      <c r="T47" s="40"/>
      <c r="U47" s="40"/>
      <c r="V47" s="40"/>
      <c r="W47" s="40"/>
      <c r="X47" s="40"/>
      <c r="Y47" s="125"/>
      <c r="Z47" s="40"/>
      <c r="AB47" s="5" t="str">
        <f>IF(I47="","←リストから選択してください（要・不要）","")</f>
        <v>←リストから選択してください（要・不要）</v>
      </c>
    </row>
    <row r="48" spans="2:28" x14ac:dyDescent="0.15">
      <c r="B48" s="124"/>
      <c r="C48" s="40"/>
      <c r="D48" s="580" t="s">
        <v>231</v>
      </c>
      <c r="E48" s="581"/>
      <c r="F48" s="581"/>
      <c r="G48" s="581"/>
      <c r="H48" s="581"/>
      <c r="I48" s="581"/>
      <c r="J48" s="581"/>
      <c r="K48" s="581"/>
      <c r="L48" s="581"/>
      <c r="M48" s="581"/>
      <c r="N48" s="582"/>
      <c r="O48" s="435"/>
      <c r="P48" s="435"/>
      <c r="Q48" s="435"/>
      <c r="R48" s="126" t="s">
        <v>7</v>
      </c>
      <c r="S48" s="576"/>
      <c r="T48" s="576"/>
      <c r="U48" s="126" t="s">
        <v>26</v>
      </c>
      <c r="V48" s="576"/>
      <c r="W48" s="576"/>
      <c r="X48" s="127" t="s">
        <v>6</v>
      </c>
      <c r="Y48" s="125"/>
      <c r="Z48" s="40"/>
      <c r="AB48" s="5" t="str">
        <f>IF(OR(O48="",S48="",V48=""),"←リストから選択してください（和暦年月日）","")</f>
        <v>←リストから選択してください（和暦年月日）</v>
      </c>
    </row>
    <row r="49" spans="2:28" ht="11.45" customHeight="1" x14ac:dyDescent="0.15">
      <c r="B49" s="40"/>
      <c r="C49" s="40"/>
      <c r="D49" s="128" t="str">
        <f>IF(I47="要","添付書類として、各階平面図、配置図を提出してください。",IF(I47="不要","添付書類として、各階平面図、配置図を提出してください。",""))</f>
        <v/>
      </c>
      <c r="E49" s="40"/>
      <c r="F49" s="40"/>
      <c r="G49" s="40"/>
      <c r="H49" s="40"/>
      <c r="I49" s="40"/>
      <c r="J49" s="40"/>
      <c r="K49" s="40"/>
      <c r="L49" s="40"/>
      <c r="M49" s="40"/>
      <c r="N49" s="40"/>
      <c r="O49" s="40"/>
      <c r="P49" s="40"/>
      <c r="Q49" s="40"/>
      <c r="R49" s="40"/>
      <c r="S49" s="40"/>
      <c r="T49" s="40"/>
      <c r="U49" s="40"/>
      <c r="V49" s="40"/>
      <c r="W49" s="40"/>
      <c r="X49" s="40"/>
      <c r="Y49" s="40"/>
      <c r="Z49" s="40"/>
    </row>
    <row r="50" spans="2:28" ht="4.5" customHeight="1" x14ac:dyDescent="0.15">
      <c r="E50" s="15"/>
    </row>
    <row r="51" spans="2:28" x14ac:dyDescent="0.15">
      <c r="B51" s="118"/>
      <c r="C51" s="1" t="s">
        <v>154</v>
      </c>
    </row>
    <row r="52" spans="2:28" ht="3.6" customHeight="1" x14ac:dyDescent="0.15"/>
    <row r="53" spans="2:28" x14ac:dyDescent="0.15">
      <c r="B53" s="118"/>
      <c r="C53" s="1" t="s">
        <v>256</v>
      </c>
      <c r="R53" s="1" t="s">
        <v>273</v>
      </c>
      <c r="U53" s="456"/>
      <c r="V53" s="457"/>
      <c r="W53" s="457"/>
      <c r="X53" s="457"/>
      <c r="Y53" s="457"/>
      <c r="Z53" s="458"/>
      <c r="AB53" s="5" t="str">
        <f>IF(U53="","←NE-STの場合には性能区分を選択してください","")</f>
        <v>←NE-STの場合には性能区分を選択してください</v>
      </c>
    </row>
    <row r="54" spans="2:28" ht="14.45" hidden="1" customHeight="1" x14ac:dyDescent="0.15">
      <c r="B54" s="124"/>
      <c r="AB54" s="5"/>
    </row>
    <row r="55" spans="2:28" ht="3" customHeight="1" x14ac:dyDescent="0.15">
      <c r="AB55" s="5"/>
    </row>
    <row r="56" spans="2:28" x14ac:dyDescent="0.15">
      <c r="B56" s="118"/>
      <c r="C56" s="1" t="s">
        <v>274</v>
      </c>
      <c r="R56" s="1" t="s">
        <v>276</v>
      </c>
      <c r="U56" s="456"/>
      <c r="V56" s="457"/>
      <c r="W56" s="457"/>
      <c r="X56" s="457"/>
      <c r="Y56" s="457"/>
      <c r="Z56" s="458"/>
      <c r="AB56" s="5" t="str">
        <f>IF(U56="","←再生可能エネルギー発電設備を設置する場合には設備を選択してください","")</f>
        <v>←再生可能エネルギー発電設備を設置する場合には設備を選択してください</v>
      </c>
    </row>
    <row r="57" spans="2:28" ht="15.95" hidden="1" customHeight="1" x14ac:dyDescent="0.15">
      <c r="B57" s="124"/>
      <c r="AB57" s="5"/>
    </row>
    <row r="58" spans="2:28" ht="4.5" customHeight="1" x14ac:dyDescent="0.15">
      <c r="AB58" s="5"/>
    </row>
    <row r="59" spans="2:28" x14ac:dyDescent="0.15">
      <c r="B59" s="118"/>
      <c r="C59" s="1" t="s">
        <v>275</v>
      </c>
      <c r="R59" s="1" t="s">
        <v>277</v>
      </c>
      <c r="U59" s="472"/>
      <c r="V59" s="473"/>
      <c r="W59" s="473"/>
      <c r="X59" s="473"/>
      <c r="Y59" s="473"/>
      <c r="Z59" s="474"/>
      <c r="AB59" s="5" t="str">
        <f>IF(U59="","←ZEHの認証を取得（予定）の場合には区分を選択してください","")</f>
        <v>←ZEHの認証を取得（予定）の場合には区分を選択してください</v>
      </c>
    </row>
    <row r="60" spans="2:28" ht="10.5" hidden="1" customHeight="1" x14ac:dyDescent="0.15">
      <c r="B60" s="124"/>
      <c r="AB60" s="5"/>
    </row>
    <row r="61" spans="2:28" ht="3.95" customHeight="1" x14ac:dyDescent="0.15">
      <c r="AB61" s="5"/>
    </row>
    <row r="62" spans="2:28" x14ac:dyDescent="0.15">
      <c r="B62" s="118"/>
      <c r="C62" s="1" t="s">
        <v>278</v>
      </c>
      <c r="U62" s="152"/>
      <c r="V62" s="152"/>
      <c r="W62" s="152"/>
      <c r="X62" s="152"/>
      <c r="Y62" s="152"/>
      <c r="Z62" s="152"/>
    </row>
    <row r="63" spans="2:28" ht="12" customHeight="1" x14ac:dyDescent="0.15">
      <c r="B63" s="124"/>
      <c r="C63" s="1" t="str">
        <f>IF('【様式第２号】事業計画書兼チェックシート（新築）'!B62="✔","⇒本申請とは別に『とっとり未来型省エネ住宅補助金』の申請が必要です。","")</f>
        <v/>
      </c>
      <c r="D63" s="45" t="s">
        <v>279</v>
      </c>
    </row>
    <row r="64" spans="2:28" ht="5.45" customHeight="1" x14ac:dyDescent="0.15"/>
    <row r="65" spans="2:55" x14ac:dyDescent="0.15">
      <c r="B65" s="118"/>
      <c r="C65" s="1" t="s">
        <v>498</v>
      </c>
    </row>
    <row r="66" spans="2:55" ht="5.45" customHeight="1" x14ac:dyDescent="0.15"/>
    <row r="67" spans="2:55" ht="13.5" customHeight="1" x14ac:dyDescent="0.15">
      <c r="B67" s="118"/>
      <c r="C67" s="40" t="s">
        <v>270</v>
      </c>
      <c r="D67" s="128"/>
      <c r="E67" s="40"/>
      <c r="F67" s="40"/>
      <c r="G67" s="40"/>
      <c r="H67" s="40"/>
      <c r="I67" s="40"/>
      <c r="J67" s="40"/>
      <c r="K67" s="40"/>
      <c r="L67" s="40"/>
      <c r="M67" s="40"/>
      <c r="N67" s="40"/>
      <c r="O67" s="40"/>
      <c r="P67" s="40"/>
      <c r="Q67" s="40"/>
      <c r="R67" s="40"/>
      <c r="S67" s="40"/>
      <c r="T67" s="40"/>
      <c r="U67" s="40"/>
      <c r="V67" s="40"/>
      <c r="W67" s="40"/>
      <c r="X67" s="40"/>
      <c r="Y67" s="40"/>
      <c r="Z67" s="40"/>
    </row>
    <row r="68" spans="2:55" ht="3.6" customHeight="1" x14ac:dyDescent="0.15">
      <c r="B68" s="124"/>
      <c r="C68" s="40"/>
      <c r="D68" s="128"/>
      <c r="E68" s="40"/>
      <c r="F68" s="40"/>
      <c r="G68" s="40"/>
      <c r="H68" s="40"/>
      <c r="I68" s="40"/>
      <c r="J68" s="40"/>
      <c r="K68" s="40"/>
      <c r="L68" s="40"/>
      <c r="M68" s="40"/>
      <c r="N68" s="40"/>
      <c r="O68" s="40"/>
      <c r="P68" s="40"/>
      <c r="Q68" s="40"/>
      <c r="R68" s="40"/>
      <c r="S68" s="40"/>
      <c r="T68" s="40"/>
      <c r="U68" s="40"/>
      <c r="V68" s="40"/>
      <c r="W68" s="40"/>
      <c r="X68" s="40"/>
      <c r="Y68" s="40"/>
      <c r="Z68" s="40"/>
    </row>
    <row r="69" spans="2:55" ht="13.5" customHeight="1" x14ac:dyDescent="0.15">
      <c r="B69" s="118"/>
      <c r="C69" s="40" t="s">
        <v>269</v>
      </c>
      <c r="D69" s="128"/>
      <c r="E69" s="40"/>
      <c r="F69" s="40"/>
      <c r="G69" s="40"/>
      <c r="H69" s="40"/>
      <c r="I69" s="40"/>
      <c r="J69" s="40"/>
      <c r="K69" s="40"/>
      <c r="L69" s="40"/>
      <c r="M69" s="40"/>
      <c r="N69" s="40"/>
      <c r="O69" s="40"/>
      <c r="P69" s="40"/>
      <c r="Q69" s="40"/>
      <c r="R69" s="40"/>
      <c r="S69" s="40"/>
      <c r="T69" s="40"/>
      <c r="U69" s="40"/>
      <c r="V69" s="40"/>
      <c r="W69" s="40"/>
      <c r="X69" s="40"/>
      <c r="Y69" s="40"/>
      <c r="Z69" s="40"/>
    </row>
    <row r="70" spans="2:55" ht="3.95" customHeight="1" x14ac:dyDescent="0.15">
      <c r="B70" s="124"/>
      <c r="C70" s="40"/>
      <c r="D70" s="128"/>
      <c r="E70" s="40"/>
      <c r="F70" s="40"/>
      <c r="G70" s="40"/>
      <c r="H70" s="40"/>
      <c r="I70" s="40"/>
      <c r="J70" s="40"/>
      <c r="K70" s="40"/>
      <c r="L70" s="40"/>
      <c r="M70" s="40"/>
      <c r="N70" s="40"/>
      <c r="O70" s="40"/>
      <c r="P70" s="40"/>
      <c r="Q70" s="40"/>
      <c r="R70" s="40"/>
      <c r="S70" s="40"/>
      <c r="T70" s="40"/>
      <c r="U70" s="40"/>
      <c r="V70" s="40"/>
      <c r="W70" s="40"/>
      <c r="X70" s="40"/>
      <c r="Y70" s="40"/>
      <c r="Z70" s="40"/>
    </row>
    <row r="71" spans="2:55" ht="13.5" customHeight="1" x14ac:dyDescent="0.15">
      <c r="B71" s="118"/>
      <c r="C71" s="40" t="s">
        <v>570</v>
      </c>
      <c r="D71" s="128"/>
      <c r="E71" s="40"/>
      <c r="F71" s="40"/>
      <c r="G71" s="40"/>
      <c r="H71" s="40"/>
      <c r="I71" s="40"/>
      <c r="J71" s="40"/>
      <c r="K71" s="40"/>
      <c r="L71" s="40"/>
      <c r="M71" s="40"/>
      <c r="N71" s="40"/>
      <c r="O71" s="40"/>
      <c r="P71" s="40"/>
      <c r="Q71" s="40"/>
      <c r="R71" s="40"/>
      <c r="S71" s="40"/>
      <c r="T71" s="40"/>
      <c r="U71" s="40"/>
      <c r="V71" s="40"/>
      <c r="W71" s="40"/>
      <c r="X71" s="40"/>
      <c r="Y71" s="40"/>
      <c r="Z71" s="40"/>
    </row>
    <row r="72" spans="2:55" ht="3.95" customHeight="1" x14ac:dyDescent="0.15">
      <c r="B72" s="124"/>
      <c r="C72" s="40"/>
      <c r="D72" s="128"/>
      <c r="E72" s="40"/>
      <c r="F72" s="40"/>
      <c r="G72" s="40"/>
      <c r="H72" s="40"/>
      <c r="I72" s="40"/>
      <c r="J72" s="40"/>
      <c r="K72" s="40"/>
      <c r="L72" s="40"/>
      <c r="M72" s="40"/>
      <c r="N72" s="40"/>
      <c r="O72" s="40"/>
      <c r="P72" s="40"/>
      <c r="Q72" s="40"/>
      <c r="R72" s="40"/>
      <c r="S72" s="40"/>
      <c r="T72" s="40"/>
      <c r="U72" s="40"/>
      <c r="V72" s="40"/>
      <c r="W72" s="40"/>
      <c r="X72" s="40"/>
      <c r="Y72" s="40"/>
      <c r="Z72" s="40"/>
    </row>
    <row r="73" spans="2:55" ht="13.5" customHeight="1" x14ac:dyDescent="0.15">
      <c r="B73" s="124"/>
      <c r="C73" s="118"/>
      <c r="D73" s="40" t="s">
        <v>571</v>
      </c>
      <c r="E73" s="40"/>
      <c r="F73" s="40"/>
      <c r="G73" s="40"/>
      <c r="H73" s="40"/>
      <c r="I73" s="40"/>
      <c r="J73" s="40"/>
      <c r="K73" s="40"/>
      <c r="L73" s="40"/>
      <c r="M73" s="40"/>
      <c r="N73" s="40"/>
      <c r="O73" s="40"/>
      <c r="P73" s="40"/>
      <c r="Q73" s="40"/>
      <c r="R73" s="40"/>
      <c r="S73" s="40"/>
      <c r="T73" s="40"/>
      <c r="U73" s="40"/>
      <c r="V73" s="40"/>
      <c r="W73" s="40"/>
      <c r="X73" s="40"/>
      <c r="Y73" s="40"/>
      <c r="Z73" s="40"/>
    </row>
    <row r="74" spans="2:55" ht="12.75" customHeight="1" x14ac:dyDescent="0.15">
      <c r="B74" s="124"/>
      <c r="C74" s="128"/>
      <c r="D74" s="128" t="str">
        <f>IF(B71="✔",(IF(C73="✔","","地域型グリーン化事業に県産材の材料代を含めている場合、住まいる支援事業は利用できません")),"")</f>
        <v/>
      </c>
      <c r="E74" s="40"/>
      <c r="F74" s="40"/>
      <c r="G74" s="40"/>
      <c r="H74" s="40"/>
      <c r="I74" s="40"/>
      <c r="J74" s="40"/>
      <c r="K74" s="40"/>
      <c r="L74" s="40"/>
      <c r="M74" s="40"/>
      <c r="N74" s="40"/>
      <c r="O74" s="40"/>
      <c r="P74" s="40"/>
      <c r="Q74" s="40"/>
      <c r="R74" s="40"/>
      <c r="S74" s="40"/>
      <c r="T74" s="40"/>
      <c r="U74" s="40"/>
      <c r="V74" s="40"/>
      <c r="W74" s="40"/>
      <c r="X74" s="40"/>
      <c r="Y74" s="40"/>
      <c r="Z74" s="40"/>
    </row>
    <row r="75" spans="2:55" x14ac:dyDescent="0.15">
      <c r="B75" s="118"/>
      <c r="C75" s="1" t="s">
        <v>250</v>
      </c>
    </row>
    <row r="76" spans="2:55" ht="27" customHeight="1" x14ac:dyDescent="0.15">
      <c r="D76" s="429" t="s">
        <v>48</v>
      </c>
      <c r="E76" s="430"/>
      <c r="F76" s="430"/>
      <c r="G76" s="430"/>
      <c r="H76" s="431"/>
      <c r="I76" s="456"/>
      <c r="J76" s="457"/>
      <c r="K76" s="457"/>
      <c r="L76" s="457"/>
      <c r="M76" s="457"/>
      <c r="N76" s="458"/>
      <c r="P76" s="575"/>
      <c r="Q76" s="575"/>
      <c r="R76" s="575"/>
      <c r="S76" s="575"/>
      <c r="T76" s="575"/>
      <c r="U76" s="575"/>
      <c r="V76" s="575"/>
      <c r="W76" s="575"/>
      <c r="X76" s="575"/>
      <c r="Y76" s="575"/>
      <c r="Z76" s="575"/>
      <c r="AA76" s="575"/>
      <c r="AB76" s="5" t="str">
        <f>IF(I76="","←リストから選択してください（有・無）","")</f>
        <v>←リストから選択してください（有・無）</v>
      </c>
    </row>
    <row r="77" spans="2:55" s="120" customFormat="1" ht="2.1" customHeight="1" x14ac:dyDescent="0.15">
      <c r="D77" s="436"/>
      <c r="E77" s="436"/>
      <c r="F77" s="436"/>
      <c r="G77" s="436"/>
      <c r="H77" s="436"/>
      <c r="I77" s="437"/>
      <c r="J77" s="437"/>
      <c r="K77" s="437"/>
      <c r="L77" s="437"/>
      <c r="M77" s="437"/>
      <c r="N77" s="437"/>
      <c r="O77" s="437"/>
      <c r="P77" s="437"/>
      <c r="Q77" s="437"/>
      <c r="R77" s="437"/>
      <c r="S77" s="437"/>
      <c r="T77" s="437"/>
      <c r="U77" s="437"/>
      <c r="V77" s="437"/>
      <c r="W77" s="437"/>
      <c r="X77" s="437"/>
      <c r="Y77" s="146" t="str">
        <f>IF(AND($I$37="その他",I77=""),"←工法を直接入力してください","")</f>
        <v/>
      </c>
      <c r="AA77" s="147"/>
      <c r="AB77" s="148"/>
      <c r="AC77" s="148"/>
      <c r="AD77" s="148"/>
      <c r="AE77" s="148"/>
      <c r="AF77" s="148"/>
      <c r="AG77" s="148"/>
      <c r="AH77" s="148"/>
      <c r="AI77" s="148"/>
      <c r="AJ77" s="148"/>
      <c r="AK77" s="148"/>
      <c r="AL77" s="148"/>
      <c r="AM77" s="148"/>
      <c r="AN77" s="148"/>
      <c r="AO77" s="148"/>
      <c r="AP77" s="148"/>
      <c r="AQ77" s="148"/>
      <c r="AR77" s="148"/>
      <c r="AS77" s="148"/>
      <c r="AT77" s="148"/>
      <c r="AU77" s="148"/>
      <c r="AV77" s="148"/>
      <c r="AW77" s="148"/>
      <c r="AX77" s="148"/>
      <c r="AY77" s="148"/>
      <c r="AZ77" s="148"/>
      <c r="BA77" s="148"/>
      <c r="BB77" s="148"/>
      <c r="BC77" s="148"/>
    </row>
    <row r="78" spans="2:55" s="120" customFormat="1" ht="9" customHeight="1" x14ac:dyDescent="0.15">
      <c r="D78" s="149" t="s">
        <v>272</v>
      </c>
      <c r="E78" s="150"/>
      <c r="F78" s="150"/>
      <c r="G78" s="150"/>
      <c r="H78" s="150"/>
      <c r="I78" s="151"/>
      <c r="J78" s="151"/>
      <c r="K78" s="151"/>
      <c r="L78" s="151"/>
      <c r="M78" s="151"/>
      <c r="N78" s="151"/>
      <c r="O78" s="151"/>
      <c r="P78" s="151"/>
      <c r="Q78" s="151"/>
      <c r="R78" s="151"/>
      <c r="S78" s="151"/>
      <c r="T78" s="151"/>
      <c r="U78" s="151"/>
      <c r="V78" s="151"/>
      <c r="W78" s="151"/>
      <c r="X78" s="151"/>
      <c r="Y78" s="146"/>
      <c r="AA78" s="147"/>
      <c r="AB78" s="148"/>
      <c r="AC78" s="148"/>
      <c r="AD78" s="148"/>
      <c r="AE78" s="148"/>
      <c r="AF78" s="148"/>
      <c r="AG78" s="148"/>
      <c r="AH78" s="148"/>
      <c r="AI78" s="148"/>
      <c r="AJ78" s="148"/>
      <c r="AK78" s="148"/>
      <c r="AL78" s="148"/>
      <c r="AM78" s="148"/>
      <c r="AN78" s="148"/>
      <c r="AO78" s="148"/>
      <c r="AP78" s="148"/>
      <c r="AQ78" s="148"/>
      <c r="AR78" s="148"/>
      <c r="AS78" s="148"/>
      <c r="AT78" s="148"/>
      <c r="AU78" s="148"/>
      <c r="AV78" s="148"/>
      <c r="AW78" s="148"/>
      <c r="AX78" s="148"/>
      <c r="AY78" s="148"/>
      <c r="AZ78" s="148"/>
      <c r="BA78" s="148"/>
      <c r="BB78" s="148"/>
      <c r="BC78" s="148"/>
    </row>
    <row r="79" spans="2:55" s="120" customFormat="1" ht="3.75" customHeight="1" x14ac:dyDescent="0.15">
      <c r="D79" s="150"/>
      <c r="E79" s="150"/>
      <c r="F79" s="150"/>
      <c r="G79" s="150"/>
      <c r="H79" s="150"/>
      <c r="I79" s="151"/>
      <c r="J79" s="151"/>
      <c r="K79" s="151"/>
      <c r="L79" s="151"/>
      <c r="M79" s="151"/>
      <c r="N79" s="151"/>
      <c r="O79" s="151"/>
      <c r="P79" s="151"/>
      <c r="Q79" s="151"/>
      <c r="R79" s="151"/>
      <c r="S79" s="151"/>
      <c r="T79" s="151"/>
      <c r="U79" s="151"/>
      <c r="V79" s="151"/>
      <c r="W79" s="151"/>
      <c r="X79" s="151"/>
      <c r="Y79" s="146"/>
      <c r="AA79" s="147"/>
      <c r="AB79" s="148"/>
      <c r="AC79" s="148"/>
      <c r="AD79" s="148"/>
      <c r="AE79" s="148"/>
      <c r="AF79" s="148"/>
      <c r="AG79" s="148"/>
      <c r="AH79" s="148"/>
      <c r="AI79" s="148"/>
      <c r="AJ79" s="148"/>
      <c r="AK79" s="148"/>
      <c r="AL79" s="148"/>
      <c r="AM79" s="148"/>
      <c r="AN79" s="148"/>
      <c r="AO79" s="148"/>
      <c r="AP79" s="148"/>
      <c r="AQ79" s="148"/>
      <c r="AR79" s="148"/>
      <c r="AS79" s="148"/>
      <c r="AT79" s="148"/>
      <c r="AU79" s="148"/>
      <c r="AV79" s="148"/>
      <c r="AW79" s="148"/>
      <c r="AX79" s="148"/>
      <c r="AY79" s="148"/>
      <c r="AZ79" s="148"/>
      <c r="BA79" s="148"/>
      <c r="BB79" s="148"/>
      <c r="BC79" s="148"/>
    </row>
    <row r="80" spans="2:55" ht="13.5" customHeight="1" x14ac:dyDescent="0.15">
      <c r="D80" s="429" t="s">
        <v>271</v>
      </c>
      <c r="E80" s="430"/>
      <c r="F80" s="430"/>
      <c r="G80" s="430"/>
      <c r="H80" s="430"/>
      <c r="I80" s="430"/>
      <c r="J80" s="430"/>
      <c r="K80" s="430"/>
      <c r="L80" s="430"/>
      <c r="M80" s="430"/>
      <c r="N80" s="430"/>
      <c r="O80" s="431"/>
      <c r="P80" s="445" t="s">
        <v>5</v>
      </c>
      <c r="Q80" s="446"/>
      <c r="R80" s="446"/>
      <c r="S80" s="446"/>
      <c r="T80" s="447"/>
      <c r="U80" s="445" t="s">
        <v>22</v>
      </c>
      <c r="V80" s="446"/>
      <c r="W80" s="446"/>
      <c r="X80" s="446"/>
      <c r="Y80" s="446"/>
      <c r="Z80" s="447"/>
    </row>
    <row r="81" spans="1:28" x14ac:dyDescent="0.15">
      <c r="D81" s="438"/>
      <c r="E81" s="439"/>
      <c r="F81" s="439"/>
      <c r="G81" s="439"/>
      <c r="H81" s="439"/>
      <c r="I81" s="439"/>
      <c r="J81" s="439"/>
      <c r="K81" s="439"/>
      <c r="L81" s="439"/>
      <c r="M81" s="439"/>
      <c r="N81" s="439"/>
      <c r="O81" s="440"/>
      <c r="P81" s="456"/>
      <c r="Q81" s="457"/>
      <c r="R81" s="457"/>
      <c r="S81" s="457"/>
      <c r="T81" s="458"/>
      <c r="U81" s="456"/>
      <c r="V81" s="457"/>
      <c r="W81" s="457"/>
      <c r="X81" s="457"/>
      <c r="Y81" s="457"/>
      <c r="Z81" s="458"/>
    </row>
    <row r="82" spans="1:28" x14ac:dyDescent="0.15">
      <c r="D82" s="438"/>
      <c r="E82" s="439"/>
      <c r="F82" s="439"/>
      <c r="G82" s="439"/>
      <c r="H82" s="439"/>
      <c r="I82" s="439"/>
      <c r="J82" s="439"/>
      <c r="K82" s="439"/>
      <c r="L82" s="439"/>
      <c r="M82" s="439"/>
      <c r="N82" s="439"/>
      <c r="O82" s="440"/>
      <c r="P82" s="456"/>
      <c r="Q82" s="457"/>
      <c r="R82" s="457"/>
      <c r="S82" s="457"/>
      <c r="T82" s="458"/>
      <c r="U82" s="456"/>
      <c r="V82" s="457"/>
      <c r="W82" s="457"/>
      <c r="X82" s="457"/>
      <c r="Y82" s="457"/>
      <c r="Z82" s="458"/>
    </row>
    <row r="83" spans="1:28" x14ac:dyDescent="0.15">
      <c r="D83" s="438"/>
      <c r="E83" s="439"/>
      <c r="F83" s="439"/>
      <c r="G83" s="439"/>
      <c r="H83" s="439"/>
      <c r="I83" s="439"/>
      <c r="J83" s="439"/>
      <c r="K83" s="439"/>
      <c r="L83" s="439"/>
      <c r="M83" s="439"/>
      <c r="N83" s="439"/>
      <c r="O83" s="440"/>
      <c r="P83" s="456"/>
      <c r="Q83" s="457"/>
      <c r="R83" s="457"/>
      <c r="S83" s="457"/>
      <c r="T83" s="458"/>
      <c r="U83" s="456"/>
      <c r="V83" s="457"/>
      <c r="W83" s="457"/>
      <c r="X83" s="457"/>
      <c r="Y83" s="457"/>
      <c r="Z83" s="458"/>
    </row>
    <row r="84" spans="1:28" x14ac:dyDescent="0.15">
      <c r="D84" s="438"/>
      <c r="E84" s="439"/>
      <c r="F84" s="439"/>
      <c r="G84" s="439"/>
      <c r="H84" s="439"/>
      <c r="I84" s="439"/>
      <c r="J84" s="439"/>
      <c r="K84" s="439"/>
      <c r="L84" s="439"/>
      <c r="M84" s="439"/>
      <c r="N84" s="439"/>
      <c r="O84" s="440"/>
      <c r="P84" s="456"/>
      <c r="Q84" s="457"/>
      <c r="R84" s="457"/>
      <c r="S84" s="457"/>
      <c r="T84" s="458"/>
      <c r="U84" s="456"/>
      <c r="V84" s="457"/>
      <c r="W84" s="457"/>
      <c r="X84" s="457"/>
      <c r="Y84" s="457"/>
      <c r="Z84" s="458"/>
    </row>
    <row r="85" spans="1:28" x14ac:dyDescent="0.15">
      <c r="D85" s="438"/>
      <c r="E85" s="439"/>
      <c r="F85" s="439"/>
      <c r="G85" s="439"/>
      <c r="H85" s="439"/>
      <c r="I85" s="439"/>
      <c r="J85" s="439"/>
      <c r="K85" s="439"/>
      <c r="L85" s="439"/>
      <c r="M85" s="439"/>
      <c r="N85" s="439"/>
      <c r="O85" s="440"/>
      <c r="P85" s="456"/>
      <c r="Q85" s="457"/>
      <c r="R85" s="457"/>
      <c r="S85" s="457"/>
      <c r="T85" s="458"/>
      <c r="U85" s="456"/>
      <c r="V85" s="457"/>
      <c r="W85" s="457"/>
      <c r="X85" s="457"/>
      <c r="Y85" s="457"/>
      <c r="Z85" s="458"/>
    </row>
    <row r="86" spans="1:28" ht="6.75" customHeight="1" x14ac:dyDescent="0.15">
      <c r="D86" s="141"/>
      <c r="E86" s="141"/>
      <c r="F86" s="141"/>
      <c r="G86" s="141"/>
      <c r="H86" s="141"/>
      <c r="I86" s="142"/>
      <c r="J86" s="142"/>
      <c r="K86" s="142"/>
      <c r="L86" s="142"/>
      <c r="M86" s="142"/>
      <c r="N86" s="142"/>
      <c r="O86" s="142"/>
      <c r="P86" s="142"/>
      <c r="Q86" s="142"/>
      <c r="R86" s="142"/>
      <c r="S86" s="142"/>
      <c r="T86" s="142"/>
      <c r="U86" s="142"/>
      <c r="V86" s="142"/>
      <c r="W86" s="142"/>
      <c r="X86" s="142"/>
      <c r="Y86" s="27"/>
    </row>
    <row r="87" spans="1:28" hidden="1" x14ac:dyDescent="0.15">
      <c r="B87" s="118"/>
      <c r="C87" s="1" t="s">
        <v>245</v>
      </c>
      <c r="E87" s="15"/>
      <c r="P87" s="29"/>
    </row>
    <row r="88" spans="1:28" x14ac:dyDescent="0.15">
      <c r="D88" s="131" t="str">
        <f>IF(B87="","",IF(B87="✔","＜実績報告時の提出書類&gt;変更後の各階平面図、配置図",""))</f>
        <v/>
      </c>
      <c r="E88" s="15"/>
      <c r="P88" s="29"/>
      <c r="AA88" s="39" t="s">
        <v>86</v>
      </c>
    </row>
    <row r="89" spans="1:28" x14ac:dyDescent="0.15">
      <c r="A89" s="1" t="s">
        <v>40</v>
      </c>
      <c r="AA89" s="386"/>
      <c r="AB89" s="5" t="s">
        <v>508</v>
      </c>
    </row>
    <row r="90" spans="1:28" x14ac:dyDescent="0.15">
      <c r="B90" s="118"/>
      <c r="C90" s="1" t="s">
        <v>168</v>
      </c>
    </row>
    <row r="91" spans="1:28" ht="7.5" customHeight="1" x14ac:dyDescent="0.15"/>
    <row r="92" spans="1:28" x14ac:dyDescent="0.15">
      <c r="B92" s="118"/>
      <c r="C92" s="1" t="s">
        <v>124</v>
      </c>
    </row>
    <row r="93" spans="1:28" x14ac:dyDescent="0.15">
      <c r="D93" s="445" t="s">
        <v>101</v>
      </c>
      <c r="E93" s="446"/>
      <c r="F93" s="446"/>
      <c r="G93" s="446"/>
      <c r="H93" s="447"/>
      <c r="I93" s="497"/>
      <c r="J93" s="498"/>
      <c r="K93" s="498"/>
      <c r="L93" s="498"/>
      <c r="M93" s="498"/>
      <c r="N93" s="498"/>
      <c r="O93" s="498"/>
      <c r="P93" s="498"/>
      <c r="Q93" s="498"/>
      <c r="R93" s="498"/>
      <c r="S93" s="498"/>
      <c r="T93" s="498"/>
      <c r="U93" s="498"/>
      <c r="V93" s="498"/>
      <c r="W93" s="498"/>
      <c r="X93" s="499"/>
      <c r="AB93" s="5" t="str">
        <f>IF(AND(B92="✔",I93=""),"←直接入力してください","")</f>
        <v/>
      </c>
    </row>
    <row r="94" spans="1:28" x14ac:dyDescent="0.15">
      <c r="B94" s="15"/>
      <c r="C94" s="15"/>
      <c r="D94" s="53" t="s">
        <v>200</v>
      </c>
      <c r="E94" s="14"/>
      <c r="F94" s="14"/>
      <c r="G94" s="14"/>
      <c r="H94" s="14"/>
      <c r="I94" s="14"/>
      <c r="J94" s="14"/>
      <c r="K94" s="14"/>
      <c r="L94" s="14"/>
      <c r="M94" s="14"/>
      <c r="N94" s="14"/>
      <c r="O94" s="14"/>
      <c r="P94" s="14"/>
      <c r="Q94" s="14"/>
      <c r="R94" s="48"/>
      <c r="S94" s="48"/>
      <c r="T94" s="48"/>
      <c r="U94" s="48"/>
      <c r="V94" s="48"/>
      <c r="W94" s="48"/>
      <c r="X94" s="48"/>
      <c r="Y94" s="48"/>
      <c r="AB94" s="5"/>
    </row>
    <row r="95" spans="1:28" x14ac:dyDescent="0.15">
      <c r="B95" s="15"/>
      <c r="C95" s="15"/>
      <c r="D95" s="15"/>
      <c r="E95" s="15"/>
      <c r="F95" s="67"/>
      <c r="G95" s="15"/>
      <c r="H95" s="15"/>
      <c r="I95" s="15"/>
      <c r="J95" s="15"/>
      <c r="K95" s="145" t="s">
        <v>193</v>
      </c>
      <c r="L95" s="15"/>
      <c r="M95" s="15"/>
      <c r="N95" s="15"/>
      <c r="O95" s="15"/>
      <c r="P95" s="15"/>
      <c r="Q95" s="15"/>
    </row>
    <row r="96" spans="1:28" x14ac:dyDescent="0.15">
      <c r="B96" s="118"/>
      <c r="C96" s="1" t="s">
        <v>125</v>
      </c>
    </row>
    <row r="97" spans="1:39" ht="10.5" customHeight="1" x14ac:dyDescent="0.15">
      <c r="B97" s="553" t="str">
        <f>IF(AND(B92="✔",B96="✔"),"「プレカットを行う場合は、県内のプレカット工場で加工すること。」と「プレカットを一切使用しない。」のどちらかを✔してください。","")</f>
        <v/>
      </c>
      <c r="C97" s="553"/>
      <c r="D97" s="553"/>
      <c r="E97" s="553"/>
      <c r="F97" s="553"/>
      <c r="G97" s="553"/>
      <c r="H97" s="553"/>
      <c r="I97" s="553"/>
      <c r="J97" s="553"/>
      <c r="K97" s="553"/>
      <c r="L97" s="553"/>
      <c r="M97" s="553"/>
      <c r="N97" s="553"/>
      <c r="O97" s="553"/>
      <c r="P97" s="553"/>
      <c r="Q97" s="553"/>
      <c r="R97" s="553"/>
      <c r="S97" s="553"/>
      <c r="T97" s="553"/>
      <c r="U97" s="553"/>
      <c r="V97" s="553"/>
      <c r="W97" s="553"/>
      <c r="X97" s="553"/>
      <c r="Y97" s="553"/>
      <c r="Z97" s="553"/>
      <c r="AA97" s="553"/>
      <c r="AB97" s="4" t="str">
        <f>IF(B97="","","×")</f>
        <v/>
      </c>
    </row>
    <row r="98" spans="1:39" ht="11.1" customHeight="1" x14ac:dyDescent="0.15">
      <c r="B98" s="553"/>
      <c r="C98" s="553"/>
      <c r="D98" s="553"/>
      <c r="E98" s="553"/>
      <c r="F98" s="553"/>
      <c r="G98" s="553"/>
      <c r="H98" s="553"/>
      <c r="I98" s="553"/>
      <c r="J98" s="553"/>
      <c r="K98" s="553"/>
      <c r="L98" s="553"/>
      <c r="M98" s="553"/>
      <c r="N98" s="553"/>
      <c r="O98" s="553"/>
      <c r="P98" s="553"/>
      <c r="Q98" s="553"/>
      <c r="R98" s="553"/>
      <c r="S98" s="553"/>
      <c r="T98" s="553"/>
      <c r="U98" s="553"/>
      <c r="V98" s="553"/>
      <c r="W98" s="553"/>
      <c r="X98" s="553"/>
      <c r="Y98" s="553"/>
      <c r="Z98" s="553"/>
      <c r="AA98" s="553"/>
    </row>
    <row r="99" spans="1:39" x14ac:dyDescent="0.15">
      <c r="Q99" s="1" t="s">
        <v>192</v>
      </c>
      <c r="T99" s="30"/>
    </row>
    <row r="100" spans="1:39" ht="18" customHeight="1" x14ac:dyDescent="0.15">
      <c r="D100" s="445" t="s">
        <v>57</v>
      </c>
      <c r="E100" s="446"/>
      <c r="F100" s="446"/>
      <c r="G100" s="446"/>
      <c r="H100" s="446"/>
      <c r="I100" s="446"/>
      <c r="J100" s="446"/>
      <c r="K100" s="446"/>
      <c r="L100" s="446"/>
      <c r="M100" s="446"/>
      <c r="N100" s="446"/>
      <c r="O100" s="446"/>
      <c r="P100" s="447"/>
      <c r="Q100" s="445" t="s">
        <v>56</v>
      </c>
      <c r="R100" s="446"/>
      <c r="S100" s="446"/>
      <c r="T100" s="447"/>
      <c r="U100" s="583" t="str">
        <f>IF(I32="併用住宅","併用住宅の場合、住宅部分の使用量","")</f>
        <v/>
      </c>
      <c r="V100" s="583"/>
      <c r="W100" s="583"/>
      <c r="X100" s="583"/>
      <c r="Y100" s="477" t="s">
        <v>110</v>
      </c>
      <c r="Z100" s="477"/>
      <c r="AA100" s="477"/>
    </row>
    <row r="101" spans="1:39" x14ac:dyDescent="0.15">
      <c r="D101" s="432" t="s">
        <v>111</v>
      </c>
      <c r="E101" s="433"/>
      <c r="F101" s="433"/>
      <c r="G101" s="433"/>
      <c r="H101" s="433"/>
      <c r="I101" s="433"/>
      <c r="J101" s="433"/>
      <c r="K101" s="433"/>
      <c r="L101" s="433"/>
      <c r="M101" s="433"/>
      <c r="N101" s="433"/>
      <c r="O101" s="433"/>
      <c r="P101" s="434"/>
      <c r="Q101" s="441"/>
      <c r="R101" s="442"/>
      <c r="S101" s="442"/>
      <c r="T101" s="443"/>
      <c r="U101" s="583"/>
      <c r="V101" s="583"/>
      <c r="W101" s="583"/>
      <c r="X101" s="583"/>
      <c r="Y101" s="564"/>
      <c r="Z101" s="564"/>
      <c r="AA101" s="564"/>
      <c r="AE101" s="1"/>
      <c r="AF101" s="1"/>
      <c r="AG101" s="1"/>
      <c r="AH101" s="31" t="s">
        <v>63</v>
      </c>
      <c r="AI101" s="32">
        <v>10</v>
      </c>
      <c r="AJ101" s="32">
        <v>15</v>
      </c>
      <c r="AK101" s="32">
        <v>20</v>
      </c>
      <c r="AL101" s="32">
        <v>25</v>
      </c>
      <c r="AM101" s="32"/>
    </row>
    <row r="102" spans="1:39" x14ac:dyDescent="0.15">
      <c r="D102" s="33"/>
      <c r="E102" s="449" t="s">
        <v>162</v>
      </c>
      <c r="F102" s="450"/>
      <c r="G102" s="450"/>
      <c r="H102" s="450"/>
      <c r="I102" s="450"/>
      <c r="J102" s="450"/>
      <c r="K102" s="450"/>
      <c r="L102" s="450"/>
      <c r="M102" s="450"/>
      <c r="N102" s="450"/>
      <c r="O102" s="450"/>
      <c r="P102" s="451"/>
      <c r="Q102" s="441"/>
      <c r="R102" s="442"/>
      <c r="S102" s="442"/>
      <c r="T102" s="443"/>
      <c r="U102" s="454"/>
      <c r="V102" s="448"/>
      <c r="W102" s="448"/>
      <c r="X102" s="455"/>
      <c r="Y102" s="424" t="str">
        <f>IF(OR(I32="",Q101=""),"",(IF(I32="専用住宅",IF(Q102&gt;=AL101,AL102,IF(Q102&gt;=AK101,AK102,IF(Q102&gt;=AJ101,AJ102,IF(Q102&gt;=AI101,AI102,"")))),IF(I32="併用住宅",IF(U102&gt;=AL101,AL102,IF(U102&gt;=AK101,AK102,IF(U102&gt;=AJ101,AJ102,IF(U102&gt;=AI101,AI102,""))))))))</f>
        <v/>
      </c>
      <c r="Z102" s="425"/>
      <c r="AA102" s="34" t="s">
        <v>65</v>
      </c>
      <c r="AE102" s="1"/>
      <c r="AF102" s="1"/>
      <c r="AG102" s="1"/>
      <c r="AH102" s="31" t="s">
        <v>62</v>
      </c>
      <c r="AI102" s="32">
        <v>15</v>
      </c>
      <c r="AJ102" s="32">
        <v>15</v>
      </c>
      <c r="AK102" s="32">
        <v>15</v>
      </c>
      <c r="AL102" s="32">
        <v>15</v>
      </c>
      <c r="AM102" s="32"/>
    </row>
    <row r="103" spans="1:39" x14ac:dyDescent="0.15">
      <c r="D103" s="33"/>
      <c r="E103" s="35"/>
      <c r="F103" s="432" t="s">
        <v>160</v>
      </c>
      <c r="G103" s="452"/>
      <c r="H103" s="452"/>
      <c r="I103" s="452"/>
      <c r="J103" s="452"/>
      <c r="K103" s="452"/>
      <c r="L103" s="452"/>
      <c r="M103" s="452"/>
      <c r="N103" s="452"/>
      <c r="O103" s="452"/>
      <c r="P103" s="453"/>
      <c r="Q103" s="441"/>
      <c r="R103" s="442"/>
      <c r="S103" s="442"/>
      <c r="T103" s="443"/>
      <c r="U103" s="448"/>
      <c r="V103" s="448"/>
      <c r="W103" s="448"/>
      <c r="X103" s="448"/>
      <c r="Y103" s="424" t="str">
        <f>IF(I32="","",IF(I32="専用住宅",IF(OR(Q103="",Q103=0),"",INT(IF(Q103&gt;=25,MIN(25,Q103),IF(Q103&gt;=20,MIN(20,Q103),IF(Q103&gt;=15,MIN(15,Q103),IF(Q103&lt;15,MIN(10,Q103),0)))))),IF(I32="併用住宅",IF(OR(U103="",U103=0),"",INT(IF(U103&gt;=25,MIN(25,U103),IF(U103&gt;=20,MIN(20,U103),IF(U103&gt;=15,MIN(15,U103),IF(U103&lt;15,MIN(10,U103),0)))))))))</f>
        <v/>
      </c>
      <c r="Z103" s="425"/>
      <c r="AA103" s="34" t="s">
        <v>65</v>
      </c>
      <c r="AE103" s="1"/>
      <c r="AF103" s="1"/>
      <c r="AG103" s="1"/>
      <c r="AH103" s="31" t="s">
        <v>64</v>
      </c>
      <c r="AI103" s="32">
        <v>10</v>
      </c>
      <c r="AJ103" s="32">
        <v>15</v>
      </c>
      <c r="AK103" s="32">
        <v>20</v>
      </c>
      <c r="AL103" s="32">
        <v>25</v>
      </c>
      <c r="AM103" s="32"/>
    </row>
    <row r="104" spans="1:39" x14ac:dyDescent="0.15">
      <c r="D104" s="33"/>
      <c r="E104" s="35"/>
      <c r="F104" s="36"/>
      <c r="G104" s="444" t="s">
        <v>97</v>
      </c>
      <c r="H104" s="444"/>
      <c r="I104" s="444"/>
      <c r="J104" s="444"/>
      <c r="K104" s="444"/>
      <c r="L104" s="444"/>
      <c r="M104" s="444"/>
      <c r="N104" s="444"/>
      <c r="O104" s="444"/>
      <c r="P104" s="444"/>
      <c r="Q104" s="441"/>
      <c r="R104" s="442"/>
      <c r="S104" s="442"/>
      <c r="T104" s="443"/>
      <c r="U104" s="448"/>
      <c r="V104" s="448"/>
      <c r="W104" s="448"/>
      <c r="X104" s="448"/>
      <c r="Y104" s="424" t="str">
        <f>IF(I32="","",IF(I32="専用住宅",IF(OR(Q104="",Q104=0),"",IF(Q104&gt;=1,MIN(20,INT(Q104)*2))),IF(I32="併用住宅",IF(OR(U104="",U104=0),"",IF(U104&gt;=1,MIN(20,INT(U104)*2))))))</f>
        <v/>
      </c>
      <c r="Z104" s="425"/>
      <c r="AA104" s="34" t="s">
        <v>0</v>
      </c>
      <c r="AE104" s="1"/>
      <c r="AF104" s="1"/>
      <c r="AG104" s="1"/>
      <c r="AH104" s="31"/>
      <c r="AI104" s="32"/>
      <c r="AJ104" s="32"/>
      <c r="AK104" s="32"/>
      <c r="AL104" s="32"/>
      <c r="AM104" s="32"/>
    </row>
    <row r="105" spans="1:39" x14ac:dyDescent="0.15">
      <c r="D105" s="33"/>
      <c r="E105" s="35"/>
      <c r="F105" s="493" t="s">
        <v>112</v>
      </c>
      <c r="G105" s="452"/>
      <c r="H105" s="452"/>
      <c r="I105" s="452"/>
      <c r="J105" s="452"/>
      <c r="K105" s="452"/>
      <c r="L105" s="452"/>
      <c r="M105" s="452"/>
      <c r="N105" s="452"/>
      <c r="O105" s="452"/>
      <c r="P105" s="453"/>
      <c r="Q105" s="441"/>
      <c r="R105" s="442"/>
      <c r="S105" s="442"/>
      <c r="T105" s="443"/>
      <c r="U105" s="448"/>
      <c r="V105" s="448"/>
      <c r="W105" s="448"/>
      <c r="X105" s="448"/>
      <c r="Y105" s="3"/>
      <c r="Z105" s="3"/>
      <c r="AE105" s="1"/>
      <c r="AF105" s="1"/>
      <c r="AG105" s="1"/>
      <c r="AH105" s="31"/>
      <c r="AI105" s="32"/>
      <c r="AJ105" s="32"/>
      <c r="AK105" s="32"/>
      <c r="AL105" s="32"/>
      <c r="AM105" s="32"/>
    </row>
    <row r="106" spans="1:39" x14ac:dyDescent="0.15">
      <c r="D106" s="10"/>
      <c r="E106" s="37"/>
      <c r="F106" s="494" t="s">
        <v>113</v>
      </c>
      <c r="G106" s="495"/>
      <c r="H106" s="495"/>
      <c r="I106" s="495"/>
      <c r="J106" s="495"/>
      <c r="K106" s="495"/>
      <c r="L106" s="495"/>
      <c r="M106" s="495"/>
      <c r="N106" s="495"/>
      <c r="O106" s="495"/>
      <c r="P106" s="496"/>
      <c r="Q106" s="490"/>
      <c r="R106" s="491"/>
      <c r="S106" s="491"/>
      <c r="T106" s="492"/>
      <c r="U106" s="489"/>
      <c r="V106" s="489"/>
      <c r="W106" s="489"/>
      <c r="X106" s="489"/>
      <c r="Y106" s="577" t="str">
        <f>IF(OR(I32="",AND(Q105="",Q106="")),"",MIN(IF(AND(I32="専用住宅",Q105&gt;=1),5,IF(AND(I32="併用住宅",U105&gt;=1),5,0))+IF(AND(I32="専用住宅",Q106&gt;=1),INT(Q106)*0.2,IF(AND(I32="併用住宅",U106&gt;=1),INT(U106)*0.2,0)),15))</f>
        <v/>
      </c>
      <c r="Z106" s="578"/>
      <c r="AA106" s="34" t="s">
        <v>65</v>
      </c>
      <c r="AE106" s="1"/>
      <c r="AF106" s="1"/>
      <c r="AG106" s="1"/>
      <c r="AH106" s="31"/>
      <c r="AI106" s="32"/>
      <c r="AJ106" s="32"/>
      <c r="AK106" s="32"/>
      <c r="AL106" s="32"/>
      <c r="AM106" s="32"/>
    </row>
    <row r="107" spans="1:39" x14ac:dyDescent="0.15">
      <c r="E107" s="15"/>
      <c r="X107" s="38" t="s">
        <v>85</v>
      </c>
      <c r="Y107" s="536" t="str">
        <f>IF(Y102="","",IF(AND(B21="✔",B24="✔",B41="✔",B46="✔",B51="✔",D74="",B75="✔",B90="✔",OR(B92="✔",B96="✔"),B97=""),SUM(Y102:Z106),0))</f>
        <v/>
      </c>
      <c r="Z107" s="537"/>
      <c r="AA107" s="34" t="s">
        <v>0</v>
      </c>
      <c r="AB107" s="5" t="str">
        <f>IF(AND(Y107=0),"←合計金額が算出されない場合は、前のページにチェック漏れ等がありますので御確認ください。","")</f>
        <v/>
      </c>
    </row>
    <row r="108" spans="1:39" x14ac:dyDescent="0.15">
      <c r="A108" s="16" t="s">
        <v>169</v>
      </c>
      <c r="B108" s="16"/>
      <c r="C108" s="16"/>
      <c r="D108" s="16"/>
      <c r="E108" s="16"/>
      <c r="F108" s="16"/>
      <c r="G108" s="16"/>
      <c r="H108" s="16"/>
      <c r="I108" s="16"/>
      <c r="J108" s="16"/>
      <c r="K108" s="16"/>
      <c r="L108" s="16"/>
      <c r="M108" s="16"/>
      <c r="N108" s="16"/>
      <c r="O108" s="16"/>
      <c r="P108" s="16"/>
      <c r="Q108" s="16"/>
      <c r="R108" s="16"/>
      <c r="S108" s="16"/>
      <c r="T108" s="16"/>
      <c r="U108" s="16"/>
      <c r="V108" s="16"/>
      <c r="W108" s="16"/>
      <c r="X108" s="16"/>
      <c r="Y108" s="16"/>
      <c r="Z108" s="16"/>
      <c r="AA108" s="154"/>
    </row>
    <row r="109" spans="1:39" x14ac:dyDescent="0.15">
      <c r="A109" s="16"/>
      <c r="B109" s="153" t="s">
        <v>130</v>
      </c>
      <c r="C109" s="16"/>
      <c r="D109" s="16"/>
      <c r="E109" s="16"/>
      <c r="F109" s="16"/>
      <c r="G109" s="16"/>
      <c r="H109" s="16"/>
      <c r="I109" s="16"/>
      <c r="J109" s="16"/>
      <c r="K109" s="16"/>
      <c r="L109" s="16"/>
      <c r="M109" s="16"/>
      <c r="N109" s="16"/>
      <c r="O109" s="16"/>
      <c r="P109" s="16"/>
      <c r="Q109" s="16"/>
      <c r="R109" s="16"/>
      <c r="S109" s="16"/>
      <c r="T109" s="16"/>
      <c r="U109" s="16"/>
      <c r="V109" s="16"/>
      <c r="W109" s="16"/>
      <c r="X109" s="16"/>
      <c r="Y109" s="16"/>
      <c r="Z109" s="16"/>
      <c r="AA109" s="154"/>
    </row>
    <row r="110" spans="1:39" x14ac:dyDescent="0.15">
      <c r="A110" s="16" t="s">
        <v>190</v>
      </c>
      <c r="B110" s="16"/>
      <c r="C110" s="16"/>
      <c r="D110" s="16"/>
      <c r="E110" s="16"/>
      <c r="F110" s="16"/>
      <c r="G110" s="16"/>
      <c r="H110" s="16"/>
      <c r="I110" s="16"/>
      <c r="J110" s="16"/>
      <c r="K110" s="16"/>
      <c r="L110" s="16"/>
      <c r="M110" s="16"/>
      <c r="N110" s="16"/>
      <c r="O110" s="16"/>
      <c r="P110" s="16"/>
      <c r="Q110" s="16"/>
      <c r="R110" s="16"/>
      <c r="S110" s="16"/>
      <c r="T110" s="16"/>
      <c r="U110" s="16"/>
      <c r="V110" s="16"/>
      <c r="W110" s="16"/>
      <c r="X110" s="16"/>
      <c r="Y110" s="16"/>
      <c r="Z110" s="16"/>
      <c r="AA110" s="154"/>
    </row>
    <row r="111" spans="1:39" x14ac:dyDescent="0.15">
      <c r="A111" s="16" t="s">
        <v>191</v>
      </c>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c r="AA111" s="154"/>
    </row>
    <row r="112" spans="1:39" x14ac:dyDescent="0.15">
      <c r="A112" s="16" t="s">
        <v>170</v>
      </c>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c r="AA112" s="154"/>
    </row>
    <row r="113" spans="1:30" x14ac:dyDescent="0.15">
      <c r="A113" s="16"/>
      <c r="B113" s="153" t="s">
        <v>132</v>
      </c>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c r="AA113" s="154"/>
    </row>
    <row r="114" spans="1:30" x14ac:dyDescent="0.15">
      <c r="A114" s="16" t="s">
        <v>171</v>
      </c>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c r="AA114" s="154"/>
    </row>
    <row r="115" spans="1:30" x14ac:dyDescent="0.15">
      <c r="A115" s="16"/>
      <c r="B115" s="153" t="s">
        <v>194</v>
      </c>
      <c r="C115" s="16"/>
      <c r="D115" s="16"/>
      <c r="E115" s="16"/>
      <c r="F115" s="16"/>
      <c r="G115" s="16"/>
      <c r="H115" s="16"/>
      <c r="I115" s="16"/>
      <c r="J115" s="16"/>
      <c r="K115" s="16"/>
      <c r="L115" s="16"/>
      <c r="M115" s="16"/>
      <c r="N115" s="16"/>
      <c r="O115" s="16"/>
      <c r="P115" s="16"/>
      <c r="Q115" s="16"/>
      <c r="R115" s="16"/>
      <c r="S115" s="16"/>
      <c r="T115" s="16"/>
      <c r="U115" s="16"/>
      <c r="V115" s="16"/>
      <c r="W115" s="16"/>
      <c r="X115" s="16"/>
      <c r="Y115" s="16"/>
      <c r="Z115" s="16"/>
      <c r="AA115" s="154"/>
    </row>
    <row r="116" spans="1:30" x14ac:dyDescent="0.15">
      <c r="A116" s="16" t="s">
        <v>172</v>
      </c>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c r="AA116" s="154"/>
    </row>
    <row r="117" spans="1:30" x14ac:dyDescent="0.15">
      <c r="A117" s="16"/>
      <c r="B117" s="153" t="s">
        <v>131</v>
      </c>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c r="AA117" s="154"/>
    </row>
    <row r="118" spans="1:30" x14ac:dyDescent="0.15">
      <c r="A118" s="16" t="s">
        <v>285</v>
      </c>
      <c r="B118" s="16"/>
      <c r="C118" s="16"/>
      <c r="D118" s="16"/>
      <c r="E118" s="16"/>
      <c r="F118" s="16"/>
      <c r="G118" s="16"/>
      <c r="H118" s="16"/>
      <c r="I118" s="16"/>
      <c r="J118" s="16"/>
      <c r="K118" s="16"/>
      <c r="L118" s="16"/>
      <c r="M118" s="16"/>
      <c r="N118" s="16"/>
      <c r="O118" s="16"/>
      <c r="P118" s="16"/>
      <c r="Q118" s="16"/>
      <c r="R118" s="16"/>
      <c r="S118" s="16"/>
      <c r="T118" s="16"/>
      <c r="U118" s="16"/>
      <c r="V118" s="16"/>
      <c r="W118" s="16"/>
      <c r="X118" s="16"/>
      <c r="Y118" s="16"/>
      <c r="Z118" s="16"/>
      <c r="AA118" s="154"/>
    </row>
    <row r="119" spans="1:30" x14ac:dyDescent="0.15">
      <c r="A119" s="16"/>
      <c r="B119" s="153" t="s">
        <v>158</v>
      </c>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c r="AA119" s="154"/>
    </row>
    <row r="120" spans="1:30" x14ac:dyDescent="0.15">
      <c r="A120" s="16"/>
      <c r="B120" s="66" t="s">
        <v>286</v>
      </c>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c r="AA120" s="154"/>
    </row>
    <row r="121" spans="1:30" x14ac:dyDescent="0.15">
      <c r="A121" s="16" t="s">
        <v>99</v>
      </c>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c r="AA121" s="154"/>
    </row>
    <row r="122" spans="1:30" s="40" customFormat="1" ht="4.5" customHeight="1" x14ac:dyDescent="0.15"/>
    <row r="123" spans="1:30" ht="12" customHeight="1" x14ac:dyDescent="0.15">
      <c r="A123" s="1" t="s">
        <v>225</v>
      </c>
      <c r="Y123" s="477" t="s">
        <v>110</v>
      </c>
      <c r="Z123" s="477"/>
      <c r="AA123" s="477"/>
    </row>
    <row r="124" spans="1:30" ht="12" customHeight="1" x14ac:dyDescent="0.15">
      <c r="B124" s="29" t="s">
        <v>580</v>
      </c>
      <c r="Y124" s="564"/>
      <c r="Z124" s="564"/>
      <c r="AA124" s="564"/>
    </row>
    <row r="125" spans="1:30" ht="10.5" customHeight="1" x14ac:dyDescent="0.15">
      <c r="B125" s="29" t="s">
        <v>581</v>
      </c>
      <c r="Y125" s="564"/>
      <c r="Z125" s="564"/>
      <c r="AA125" s="564"/>
    </row>
    <row r="126" spans="1:30" ht="12" customHeight="1" x14ac:dyDescent="0.15">
      <c r="B126" s="1" t="s">
        <v>61</v>
      </c>
      <c r="G126" s="41"/>
      <c r="Y126" s="564"/>
      <c r="Z126" s="564"/>
      <c r="AA126" s="564"/>
    </row>
    <row r="127" spans="1:30" x14ac:dyDescent="0.15">
      <c r="B127" s="1" t="s">
        <v>287</v>
      </c>
      <c r="Y127" s="475" t="str">
        <f>IF(AND(Y107&lt;&gt;"",Y107&gt;=15,OR(B129="✔",P129="✔")),IF(B69="✔",0,10),"")</f>
        <v/>
      </c>
      <c r="Z127" s="476"/>
      <c r="AA127" s="34" t="s">
        <v>0</v>
      </c>
      <c r="AD127" s="4" t="s">
        <v>91</v>
      </c>
    </row>
    <row r="128" spans="1:30" ht="5.0999999999999996" customHeight="1" x14ac:dyDescent="0.15">
      <c r="G128" s="41"/>
    </row>
    <row r="129" spans="1:27" x14ac:dyDescent="0.15">
      <c r="B129" s="118"/>
      <c r="C129" s="1" t="s">
        <v>59</v>
      </c>
      <c r="P129" s="118"/>
      <c r="Q129" s="1" t="s">
        <v>242</v>
      </c>
      <c r="AA129" s="1"/>
    </row>
    <row r="130" spans="1:27" ht="13.5" customHeight="1" x14ac:dyDescent="0.15">
      <c r="C130" s="1" t="s">
        <v>60</v>
      </c>
      <c r="Q130" s="579"/>
      <c r="R130" s="579"/>
      <c r="S130" s="579"/>
      <c r="T130" s="579"/>
      <c r="U130" s="579"/>
      <c r="V130" s="579"/>
      <c r="W130" s="579"/>
      <c r="X130" s="579"/>
      <c r="Y130" s="579"/>
      <c r="Z130" s="579"/>
      <c r="AA130" s="579"/>
    </row>
    <row r="131" spans="1:27" ht="2.25" customHeight="1" x14ac:dyDescent="0.15">
      <c r="Q131" s="579"/>
      <c r="R131" s="579"/>
      <c r="S131" s="579"/>
      <c r="T131" s="579"/>
      <c r="U131" s="579"/>
      <c r="V131" s="579"/>
      <c r="W131" s="579"/>
      <c r="X131" s="579"/>
      <c r="Y131" s="579"/>
      <c r="Z131" s="579"/>
      <c r="AA131" s="579"/>
    </row>
    <row r="132" spans="1:27" x14ac:dyDescent="0.15">
      <c r="C132" s="15" t="s">
        <v>54</v>
      </c>
      <c r="Q132" s="15" t="s">
        <v>54</v>
      </c>
      <c r="AA132" s="1"/>
    </row>
    <row r="133" spans="1:27" x14ac:dyDescent="0.15">
      <c r="C133" s="574" t="s">
        <v>58</v>
      </c>
      <c r="D133" s="478"/>
      <c r="E133" s="478"/>
      <c r="F133" s="478"/>
      <c r="G133" s="478"/>
      <c r="H133" s="478"/>
      <c r="I133" s="478"/>
      <c r="J133" s="478"/>
      <c r="K133" s="478"/>
      <c r="L133" s="478"/>
      <c r="M133" s="478"/>
      <c r="N133" s="478"/>
      <c r="O133" s="76"/>
      <c r="P133" s="76"/>
      <c r="Q133" s="574" t="s">
        <v>55</v>
      </c>
      <c r="R133" s="574"/>
      <c r="S133" s="574"/>
      <c r="T133" s="574"/>
      <c r="U133" s="574"/>
      <c r="V133" s="574"/>
      <c r="W133" s="574"/>
      <c r="X133" s="574"/>
      <c r="Y133" s="574"/>
      <c r="Z133" s="574"/>
      <c r="AA133" s="574"/>
    </row>
    <row r="134" spans="1:27" ht="1.5" customHeight="1" x14ac:dyDescent="0.15">
      <c r="C134" s="478"/>
      <c r="D134" s="478"/>
      <c r="E134" s="478"/>
      <c r="F134" s="478"/>
      <c r="G134" s="478"/>
      <c r="H134" s="478"/>
      <c r="I134" s="478"/>
      <c r="J134" s="478"/>
      <c r="K134" s="478"/>
      <c r="L134" s="478"/>
      <c r="M134" s="478"/>
      <c r="N134" s="478"/>
      <c r="O134" s="76"/>
      <c r="P134" s="76"/>
      <c r="Q134" s="574"/>
      <c r="R134" s="574"/>
      <c r="S134" s="574"/>
      <c r="T134" s="574"/>
      <c r="U134" s="574"/>
      <c r="V134" s="574"/>
      <c r="W134" s="574"/>
      <c r="X134" s="574"/>
      <c r="Y134" s="574"/>
      <c r="Z134" s="574"/>
      <c r="AA134" s="574"/>
    </row>
    <row r="135" spans="1:27" x14ac:dyDescent="0.15">
      <c r="C135" s="55" t="s">
        <v>126</v>
      </c>
      <c r="D135" s="56"/>
      <c r="E135" s="56"/>
      <c r="F135" s="56"/>
      <c r="G135" s="56"/>
      <c r="H135" s="56"/>
      <c r="I135" s="56"/>
      <c r="J135" s="56"/>
      <c r="K135" s="56"/>
      <c r="L135" s="56"/>
      <c r="M135" s="56"/>
      <c r="N135" s="56"/>
      <c r="Q135" s="55" t="s">
        <v>126</v>
      </c>
      <c r="R135" s="56"/>
      <c r="S135" s="56"/>
      <c r="T135" s="56"/>
      <c r="U135" s="56"/>
      <c r="V135" s="56"/>
      <c r="W135" s="56"/>
      <c r="X135" s="56"/>
      <c r="Y135" s="56"/>
      <c r="Z135" s="56"/>
      <c r="AA135" s="56"/>
    </row>
    <row r="136" spans="1:27" ht="22.5" customHeight="1" x14ac:dyDescent="0.15">
      <c r="C136" s="460" t="s">
        <v>232</v>
      </c>
      <c r="D136" s="460"/>
      <c r="E136" s="460"/>
      <c r="F136" s="460"/>
      <c r="G136" s="460"/>
      <c r="H136" s="460"/>
      <c r="I136" s="460"/>
      <c r="J136" s="460"/>
      <c r="K136" s="460"/>
      <c r="L136" s="460"/>
      <c r="M136" s="460"/>
      <c r="N136" s="460"/>
      <c r="Q136" s="460" t="s">
        <v>232</v>
      </c>
      <c r="R136" s="460"/>
      <c r="S136" s="460"/>
      <c r="T136" s="460"/>
      <c r="U136" s="460"/>
      <c r="V136" s="460"/>
      <c r="W136" s="460"/>
      <c r="X136" s="460"/>
      <c r="Y136" s="460"/>
      <c r="Z136" s="460"/>
      <c r="AA136" s="460"/>
    </row>
    <row r="137" spans="1:27" ht="9" customHeight="1" x14ac:dyDescent="0.15">
      <c r="D137" s="43"/>
      <c r="E137" s="43"/>
      <c r="F137" s="43"/>
      <c r="G137" s="43"/>
      <c r="H137" s="43"/>
      <c r="I137" s="43"/>
      <c r="J137" s="43"/>
      <c r="K137" s="43"/>
      <c r="L137" s="43"/>
      <c r="M137" s="43"/>
      <c r="N137" s="43"/>
      <c r="Q137" s="63" t="s">
        <v>246</v>
      </c>
      <c r="R137" s="44"/>
      <c r="S137" s="44"/>
      <c r="T137" s="44"/>
      <c r="U137" s="44"/>
      <c r="V137" s="44"/>
      <c r="W137" s="44"/>
      <c r="X137" s="44"/>
      <c r="Y137" s="44"/>
      <c r="Z137" s="44"/>
      <c r="AA137" s="44"/>
    </row>
    <row r="138" spans="1:27" x14ac:dyDescent="0.15">
      <c r="C138" s="478" t="s">
        <v>92</v>
      </c>
      <c r="D138" s="478"/>
      <c r="E138" s="478"/>
      <c r="F138" s="478"/>
      <c r="G138" s="478"/>
      <c r="H138" s="478"/>
      <c r="I138" s="478"/>
      <c r="J138" s="478"/>
      <c r="K138" s="478"/>
      <c r="L138" s="478"/>
      <c r="M138" s="478"/>
      <c r="N138" s="478"/>
      <c r="O138" s="478"/>
      <c r="P138" s="478"/>
      <c r="Q138" s="478"/>
      <c r="R138" s="478"/>
      <c r="S138" s="478"/>
      <c r="T138" s="478"/>
      <c r="U138" s="478"/>
      <c r="V138" s="478"/>
      <c r="W138" s="478"/>
      <c r="X138" s="478"/>
      <c r="Y138" s="478"/>
      <c r="Z138" s="478"/>
      <c r="AA138" s="44"/>
    </row>
    <row r="139" spans="1:27" ht="12" customHeight="1" x14ac:dyDescent="0.15">
      <c r="C139" s="478"/>
      <c r="D139" s="478"/>
      <c r="E139" s="478"/>
      <c r="F139" s="478"/>
      <c r="G139" s="478"/>
      <c r="H139" s="478"/>
      <c r="I139" s="478"/>
      <c r="J139" s="478"/>
      <c r="K139" s="478"/>
      <c r="L139" s="478"/>
      <c r="M139" s="478"/>
      <c r="N139" s="478"/>
      <c r="O139" s="478"/>
      <c r="P139" s="478"/>
      <c r="Q139" s="478"/>
      <c r="R139" s="478"/>
      <c r="S139" s="478"/>
      <c r="T139" s="478"/>
      <c r="U139" s="478"/>
      <c r="V139" s="478"/>
      <c r="W139" s="478"/>
      <c r="X139" s="478"/>
      <c r="Y139" s="478"/>
      <c r="Z139" s="478"/>
      <c r="AA139" s="44"/>
    </row>
    <row r="140" spans="1:27" x14ac:dyDescent="0.15">
      <c r="A140" s="1" t="s">
        <v>226</v>
      </c>
      <c r="G140" s="41"/>
      <c r="Y140" s="477" t="s">
        <v>110</v>
      </c>
      <c r="Z140" s="477"/>
      <c r="AA140" s="477"/>
    </row>
    <row r="141" spans="1:27" ht="13.5" customHeight="1" x14ac:dyDescent="0.15">
      <c r="B141" s="1" t="s">
        <v>252</v>
      </c>
      <c r="G141" s="41"/>
      <c r="Y141" s="477"/>
      <c r="Z141" s="477"/>
      <c r="AA141" s="477"/>
    </row>
    <row r="142" spans="1:27" x14ac:dyDescent="0.15">
      <c r="B142" s="134" t="s">
        <v>253</v>
      </c>
      <c r="G142" s="41"/>
      <c r="Y142" s="475" t="str">
        <f>IF(AND(Y107&gt;=15,B148="✔",B150="✔",B152="✔",B154="✔"),10,IF(AND(Y107&gt;=15,B148="✔",B150="✔",B156="✔"),10,IF(AND(B150="✔",B158="✔",B148=""),10,"")))</f>
        <v/>
      </c>
      <c r="Z142" s="476"/>
      <c r="AA142" s="34" t="s">
        <v>0</v>
      </c>
    </row>
    <row r="143" spans="1:27" x14ac:dyDescent="0.15">
      <c r="B143" s="134" t="s">
        <v>254</v>
      </c>
      <c r="G143" s="41"/>
      <c r="V143" s="40"/>
      <c r="W143" s="40"/>
      <c r="X143" s="40"/>
      <c r="Y143" s="135"/>
      <c r="Z143" s="135"/>
      <c r="AA143" s="136"/>
    </row>
    <row r="144" spans="1:27" x14ac:dyDescent="0.15">
      <c r="B144" s="134" t="s">
        <v>255</v>
      </c>
      <c r="G144" s="41"/>
      <c r="V144" s="40"/>
      <c r="W144" s="40"/>
      <c r="X144" s="40"/>
      <c r="Y144" s="135"/>
      <c r="Z144" s="135"/>
      <c r="AA144" s="136"/>
    </row>
    <row r="145" spans="2:30" x14ac:dyDescent="0.15">
      <c r="B145" s="27" t="s">
        <v>582</v>
      </c>
      <c r="G145" s="41"/>
      <c r="V145" s="40"/>
      <c r="W145" s="40"/>
      <c r="X145" s="40"/>
      <c r="Y145" s="135"/>
      <c r="Z145" s="135"/>
      <c r="AA145" s="136"/>
    </row>
    <row r="146" spans="2:30" x14ac:dyDescent="0.15">
      <c r="B146" s="27" t="s">
        <v>583</v>
      </c>
      <c r="G146" s="41"/>
      <c r="V146" s="40"/>
      <c r="W146" s="40"/>
      <c r="X146" s="40"/>
      <c r="Y146" s="135"/>
      <c r="Z146" s="135"/>
      <c r="AA146" s="136"/>
    </row>
    <row r="147" spans="2:30" ht="5.0999999999999996" customHeight="1" x14ac:dyDescent="0.15">
      <c r="G147" s="41"/>
      <c r="V147" s="40"/>
      <c r="W147" s="40"/>
      <c r="X147" s="40"/>
      <c r="Y147" s="40"/>
      <c r="Z147" s="40"/>
      <c r="AA147" s="47"/>
    </row>
    <row r="148" spans="2:30" x14ac:dyDescent="0.15">
      <c r="B148" s="118"/>
      <c r="C148" s="1" t="s">
        <v>249</v>
      </c>
      <c r="G148" s="41"/>
      <c r="AD148" s="4" t="s">
        <v>91</v>
      </c>
    </row>
    <row r="149" spans="2:30" ht="3.6" customHeight="1" x14ac:dyDescent="0.15">
      <c r="G149" s="41"/>
    </row>
    <row r="150" spans="2:30" x14ac:dyDescent="0.15">
      <c r="B150" s="118"/>
      <c r="C150" s="40" t="s">
        <v>234</v>
      </c>
      <c r="D150" s="40"/>
      <c r="E150" s="40"/>
      <c r="F150" s="40"/>
      <c r="G150" s="129"/>
      <c r="H150" s="40"/>
      <c r="I150" s="40"/>
      <c r="J150" s="40"/>
      <c r="K150" s="40"/>
      <c r="L150" s="40"/>
      <c r="M150" s="40"/>
      <c r="N150" s="40"/>
      <c r="O150" s="40"/>
      <c r="P150" s="40"/>
    </row>
    <row r="151" spans="2:30" x14ac:dyDescent="0.15">
      <c r="B151" s="120"/>
      <c r="C151" s="45" t="s">
        <v>218</v>
      </c>
      <c r="G151" s="41"/>
    </row>
    <row r="152" spans="2:30" x14ac:dyDescent="0.15">
      <c r="B152" s="118"/>
      <c r="C152" s="41" t="s">
        <v>235</v>
      </c>
      <c r="G152" s="41"/>
    </row>
    <row r="153" spans="2:30" x14ac:dyDescent="0.15">
      <c r="C153" s="45" t="s">
        <v>159</v>
      </c>
      <c r="G153" s="41"/>
    </row>
    <row r="154" spans="2:30" x14ac:dyDescent="0.15">
      <c r="B154" s="118"/>
      <c r="C154" s="41" t="s">
        <v>236</v>
      </c>
      <c r="G154" s="41"/>
    </row>
    <row r="155" spans="2:30" ht="2.1" customHeight="1" x14ac:dyDescent="0.15">
      <c r="G155" s="41"/>
    </row>
    <row r="156" spans="2:30" x14ac:dyDescent="0.15">
      <c r="B156" s="118"/>
      <c r="C156" s="1" t="s">
        <v>237</v>
      </c>
      <c r="G156" s="41"/>
    </row>
    <row r="157" spans="2:30" ht="2.4500000000000002" customHeight="1" x14ac:dyDescent="0.15">
      <c r="G157" s="41"/>
    </row>
    <row r="158" spans="2:30" x14ac:dyDescent="0.15">
      <c r="B158" s="118"/>
      <c r="C158" s="1" t="s">
        <v>251</v>
      </c>
      <c r="G158" s="41"/>
    </row>
    <row r="159" spans="2:30" x14ac:dyDescent="0.15">
      <c r="B159" s="459" t="s">
        <v>175</v>
      </c>
      <c r="C159" s="459"/>
      <c r="D159" s="459"/>
      <c r="E159" s="459"/>
      <c r="F159" s="459"/>
      <c r="G159" s="459"/>
      <c r="H159" s="461" t="s">
        <v>179</v>
      </c>
      <c r="I159" s="461"/>
      <c r="J159" s="461"/>
      <c r="K159" s="461"/>
      <c r="L159" s="461"/>
      <c r="M159" s="461"/>
      <c r="N159" s="461"/>
      <c r="O159" s="462"/>
      <c r="P159" s="462"/>
      <c r="Q159" s="462"/>
      <c r="R159" s="462"/>
      <c r="S159" s="462"/>
      <c r="T159" s="462"/>
      <c r="U159" s="462"/>
      <c r="V159" s="462"/>
      <c r="W159" s="462"/>
      <c r="X159" s="462"/>
      <c r="Y159" s="462"/>
      <c r="Z159" s="462"/>
      <c r="AB159" s="5" t="str">
        <f>IF(AND(O159="",Y142=10),"→申請者の申請時住所の小学校区を記載してください。","")</f>
        <v/>
      </c>
    </row>
    <row r="160" spans="2:30" x14ac:dyDescent="0.15">
      <c r="B160" s="459"/>
      <c r="C160" s="459"/>
      <c r="D160" s="459"/>
      <c r="E160" s="459"/>
      <c r="F160" s="459"/>
      <c r="G160" s="459"/>
      <c r="H160" s="461" t="s">
        <v>176</v>
      </c>
      <c r="I160" s="461"/>
      <c r="J160" s="461"/>
      <c r="K160" s="461"/>
      <c r="L160" s="461"/>
      <c r="M160" s="461"/>
      <c r="N160" s="461"/>
      <c r="O160" s="462"/>
      <c r="P160" s="462"/>
      <c r="Q160" s="462"/>
      <c r="R160" s="462"/>
      <c r="S160" s="462"/>
      <c r="T160" s="462"/>
      <c r="U160" s="462"/>
      <c r="V160" s="462"/>
      <c r="W160" s="462"/>
      <c r="X160" s="462"/>
      <c r="Y160" s="462"/>
      <c r="Z160" s="462"/>
      <c r="AB160" s="5" t="str">
        <f>IF(AND(O160="",Y142=10),"→申請者の住宅建設地の小学校区を記載してください。","")</f>
        <v/>
      </c>
    </row>
    <row r="161" spans="1:30" x14ac:dyDescent="0.15">
      <c r="B161" s="486" t="s">
        <v>244</v>
      </c>
      <c r="C161" s="486"/>
      <c r="D161" s="486"/>
      <c r="E161" s="486"/>
      <c r="F161" s="486"/>
      <c r="G161" s="486"/>
      <c r="H161" s="447" t="s">
        <v>177</v>
      </c>
      <c r="I161" s="461"/>
      <c r="J161" s="461"/>
      <c r="K161" s="461"/>
      <c r="L161" s="461"/>
      <c r="M161" s="461"/>
      <c r="N161" s="461"/>
      <c r="O161" s="462"/>
      <c r="P161" s="462"/>
      <c r="Q161" s="462"/>
      <c r="R161" s="462"/>
      <c r="S161" s="462"/>
      <c r="T161" s="462"/>
      <c r="U161" s="462"/>
      <c r="V161" s="462"/>
      <c r="W161" s="462"/>
      <c r="X161" s="462"/>
      <c r="Y161" s="462"/>
      <c r="Z161" s="462"/>
      <c r="AB161" s="5" t="str">
        <f>IF(AND(O161="",Y142=10),"→同居、近居対象の親族世帯の住所を記載してください。","")</f>
        <v/>
      </c>
    </row>
    <row r="162" spans="1:30" x14ac:dyDescent="0.15">
      <c r="B162" s="486"/>
      <c r="C162" s="486"/>
      <c r="D162" s="486"/>
      <c r="E162" s="486"/>
      <c r="F162" s="486"/>
      <c r="G162" s="486"/>
      <c r="H162" s="447" t="s">
        <v>178</v>
      </c>
      <c r="I162" s="461"/>
      <c r="J162" s="461"/>
      <c r="K162" s="461"/>
      <c r="L162" s="461"/>
      <c r="M162" s="461"/>
      <c r="N162" s="461"/>
      <c r="O162" s="462"/>
      <c r="P162" s="462"/>
      <c r="Q162" s="462"/>
      <c r="R162" s="462"/>
      <c r="S162" s="462"/>
      <c r="T162" s="462"/>
      <c r="U162" s="462"/>
      <c r="V162" s="462"/>
      <c r="W162" s="462"/>
      <c r="X162" s="462"/>
      <c r="Y162" s="462"/>
      <c r="Z162" s="462"/>
      <c r="AB162" s="5" t="str">
        <f>IF(AND(O162="",Y142=10),"→同居、近居対象の親族世帯の小学校区を記載してください。","")</f>
        <v/>
      </c>
    </row>
    <row r="163" spans="1:30" x14ac:dyDescent="0.15">
      <c r="B163" s="486"/>
      <c r="C163" s="486"/>
      <c r="D163" s="486"/>
      <c r="E163" s="486"/>
      <c r="F163" s="486"/>
      <c r="G163" s="486"/>
      <c r="H163" s="461" t="s">
        <v>248</v>
      </c>
      <c r="I163" s="461"/>
      <c r="J163" s="461"/>
      <c r="K163" s="461"/>
      <c r="L163" s="461"/>
      <c r="M163" s="461"/>
      <c r="N163" s="461"/>
      <c r="O163" s="462"/>
      <c r="P163" s="462"/>
      <c r="Q163" s="462"/>
      <c r="R163" s="462"/>
      <c r="S163" s="462"/>
      <c r="T163" s="462"/>
      <c r="U163" s="462"/>
      <c r="V163" s="462"/>
      <c r="W163" s="462"/>
      <c r="X163" s="462"/>
      <c r="Y163" s="462"/>
      <c r="Z163" s="462"/>
      <c r="AB163" s="5" t="str">
        <f>IF(AND(O163="",Y142=10),"→選択してください。","")</f>
        <v/>
      </c>
    </row>
    <row r="164" spans="1:30" ht="10.5" customHeight="1" x14ac:dyDescent="0.15">
      <c r="C164" s="57" t="s">
        <v>126</v>
      </c>
      <c r="D164" s="42"/>
      <c r="E164" s="42"/>
      <c r="F164" s="42"/>
      <c r="G164" s="42"/>
      <c r="H164" s="42"/>
      <c r="I164" s="42"/>
      <c r="J164" s="42"/>
      <c r="K164" s="42"/>
      <c r="L164" s="42"/>
      <c r="M164" s="42"/>
      <c r="N164" s="42"/>
    </row>
    <row r="165" spans="1:30" ht="10.5" customHeight="1" x14ac:dyDescent="0.15">
      <c r="C165" s="58" t="s">
        <v>102</v>
      </c>
      <c r="D165" s="44"/>
      <c r="E165" s="44"/>
      <c r="F165" s="44"/>
      <c r="G165" s="44"/>
      <c r="H165" s="44"/>
      <c r="I165" s="44"/>
      <c r="J165" s="44"/>
      <c r="K165" s="44"/>
      <c r="L165" s="44"/>
      <c r="M165" s="44"/>
      <c r="N165" s="44"/>
      <c r="O165" s="41"/>
      <c r="P165" s="41"/>
      <c r="Q165" s="41"/>
      <c r="R165" s="41"/>
      <c r="S165" s="41"/>
      <c r="T165" s="41"/>
      <c r="U165" s="41"/>
      <c r="V165" s="41"/>
    </row>
    <row r="166" spans="1:30" ht="10.5" customHeight="1" x14ac:dyDescent="0.15">
      <c r="C166" s="58" t="s">
        <v>247</v>
      </c>
      <c r="D166" s="44"/>
      <c r="E166" s="44"/>
      <c r="F166" s="44"/>
      <c r="G166" s="44"/>
      <c r="H166" s="44"/>
      <c r="I166" s="44"/>
      <c r="J166" s="44"/>
      <c r="K166" s="44"/>
      <c r="L166" s="44"/>
      <c r="M166" s="44"/>
      <c r="N166" s="44"/>
      <c r="O166" s="41"/>
      <c r="P166" s="41"/>
      <c r="Q166" s="41"/>
      <c r="R166" s="41"/>
      <c r="S166" s="41"/>
      <c r="T166" s="41"/>
      <c r="U166" s="41"/>
      <c r="V166" s="41"/>
    </row>
    <row r="167" spans="1:30" ht="9" customHeight="1" x14ac:dyDescent="0.15">
      <c r="C167" s="41"/>
      <c r="G167" s="41"/>
      <c r="AA167" s="39" t="s">
        <v>86</v>
      </c>
    </row>
    <row r="168" spans="1:30" x14ac:dyDescent="0.15">
      <c r="A168" s="1" t="s">
        <v>227</v>
      </c>
      <c r="Y168" s="477" t="s">
        <v>110</v>
      </c>
      <c r="Z168" s="477"/>
      <c r="AA168" s="477"/>
    </row>
    <row r="169" spans="1:30" ht="12.75" customHeight="1" x14ac:dyDescent="0.15">
      <c r="B169" s="481" t="s">
        <v>196</v>
      </c>
      <c r="C169" s="481"/>
      <c r="D169" s="481"/>
      <c r="E169" s="481"/>
      <c r="F169" s="481"/>
      <c r="G169" s="481"/>
      <c r="H169" s="481"/>
      <c r="I169" s="481"/>
      <c r="J169" s="481"/>
      <c r="K169" s="481"/>
      <c r="L169" s="481"/>
      <c r="M169" s="481"/>
      <c r="N169" s="481"/>
      <c r="O169" s="481"/>
      <c r="P169" s="481"/>
      <c r="Q169" s="481"/>
      <c r="R169" s="481"/>
      <c r="S169" s="481"/>
      <c r="T169" s="481"/>
      <c r="U169" s="481"/>
      <c r="V169" s="481"/>
      <c r="W169" s="481"/>
      <c r="X169" s="563"/>
      <c r="Y169" s="477"/>
      <c r="Z169" s="477"/>
      <c r="AA169" s="477"/>
    </row>
    <row r="170" spans="1:30" x14ac:dyDescent="0.15">
      <c r="B170" s="481"/>
      <c r="C170" s="481"/>
      <c r="D170" s="481"/>
      <c r="E170" s="481"/>
      <c r="F170" s="481"/>
      <c r="G170" s="481"/>
      <c r="H170" s="481"/>
      <c r="I170" s="481"/>
      <c r="J170" s="481"/>
      <c r="K170" s="481"/>
      <c r="L170" s="481"/>
      <c r="M170" s="481"/>
      <c r="N170" s="481"/>
      <c r="O170" s="481"/>
      <c r="P170" s="481"/>
      <c r="Q170" s="481"/>
      <c r="R170" s="481"/>
      <c r="S170" s="481"/>
      <c r="T170" s="481"/>
      <c r="U170" s="481"/>
      <c r="V170" s="481"/>
      <c r="W170" s="481"/>
      <c r="X170" s="563"/>
      <c r="Y170" s="475" t="str">
        <f>IF(AND(Y107&lt;&gt;"",Y107&gt;=15,B174="✔",I37&lt;&gt;"その他",SUM(F179,F184,F191,F199,F207,F217,F224)&gt;=4),20,"")</f>
        <v/>
      </c>
      <c r="Z170" s="476"/>
      <c r="AA170" s="34" t="s">
        <v>0</v>
      </c>
    </row>
    <row r="171" spans="1:30" x14ac:dyDescent="0.15">
      <c r="B171" s="46"/>
      <c r="C171" s="487" t="s">
        <v>208</v>
      </c>
      <c r="D171" s="487"/>
      <c r="E171" s="487"/>
      <c r="F171" s="487"/>
      <c r="G171" s="487"/>
      <c r="H171" s="487"/>
      <c r="I171" s="487"/>
      <c r="J171" s="487"/>
      <c r="K171" s="487"/>
      <c r="L171" s="487"/>
      <c r="M171" s="487"/>
      <c r="N171" s="487"/>
      <c r="O171" s="487"/>
      <c r="P171" s="487"/>
      <c r="Q171" s="487"/>
      <c r="R171" s="487"/>
      <c r="S171" s="487"/>
      <c r="T171" s="487"/>
      <c r="U171" s="487"/>
      <c r="V171" s="487"/>
      <c r="W171" s="487"/>
      <c r="X171" s="487"/>
      <c r="Y171" s="487"/>
      <c r="Z171" s="487"/>
      <c r="AA171" s="487"/>
    </row>
    <row r="172" spans="1:30" ht="13.5" customHeight="1" x14ac:dyDescent="0.15">
      <c r="B172" s="46"/>
      <c r="C172" s="487"/>
      <c r="D172" s="487"/>
      <c r="E172" s="487"/>
      <c r="F172" s="487"/>
      <c r="G172" s="487"/>
      <c r="H172" s="487"/>
      <c r="I172" s="487"/>
      <c r="J172" s="487"/>
      <c r="K172" s="487"/>
      <c r="L172" s="487"/>
      <c r="M172" s="487"/>
      <c r="N172" s="487"/>
      <c r="O172" s="487"/>
      <c r="P172" s="487"/>
      <c r="Q172" s="487"/>
      <c r="R172" s="487"/>
      <c r="S172" s="487"/>
      <c r="T172" s="487"/>
      <c r="U172" s="487"/>
      <c r="V172" s="487"/>
      <c r="W172" s="487"/>
      <c r="X172" s="487"/>
      <c r="Y172" s="487"/>
      <c r="Z172" s="487"/>
      <c r="AA172" s="487"/>
    </row>
    <row r="173" spans="1:30" ht="6.95" customHeight="1" x14ac:dyDescent="0.15">
      <c r="G173" s="41"/>
    </row>
    <row r="174" spans="1:30" x14ac:dyDescent="0.15">
      <c r="B174" s="118"/>
      <c r="C174" s="1" t="s">
        <v>24</v>
      </c>
      <c r="H174" s="1" t="s">
        <v>220</v>
      </c>
      <c r="AD174" s="4" t="s">
        <v>91</v>
      </c>
    </row>
    <row r="175" spans="1:30" x14ac:dyDescent="0.15">
      <c r="B175" s="27" t="str">
        <f>IF(AND(I37="その他",B174="✔"),"工法が異なります","")</f>
        <v/>
      </c>
      <c r="H175" s="1" t="s">
        <v>219</v>
      </c>
    </row>
    <row r="176" spans="1:30" ht="6.95" customHeight="1" x14ac:dyDescent="0.15">
      <c r="G176" s="41"/>
    </row>
    <row r="177" spans="2:29" ht="13.5" customHeight="1" x14ac:dyDescent="0.15">
      <c r="B177" s="118"/>
      <c r="C177" s="1" t="s">
        <v>69</v>
      </c>
      <c r="H177" s="481" t="s">
        <v>201</v>
      </c>
      <c r="I177" s="481"/>
      <c r="J177" s="481"/>
      <c r="K177" s="481"/>
      <c r="L177" s="481"/>
      <c r="M177" s="481"/>
      <c r="N177" s="481"/>
      <c r="O177" s="481"/>
      <c r="P177" s="481"/>
      <c r="Q177" s="481"/>
      <c r="R177" s="481"/>
      <c r="S177" s="481"/>
      <c r="T177" s="481"/>
      <c r="U177" s="481"/>
      <c r="V177" s="481"/>
      <c r="W177" s="481"/>
      <c r="X177" s="481"/>
      <c r="Y177" s="481"/>
      <c r="Z177" s="481"/>
      <c r="AA177" s="481"/>
      <c r="AC177" s="4">
        <f>IF(AND(B92="",B96="✔",B177="✔"),4,0)</f>
        <v>0</v>
      </c>
    </row>
    <row r="178" spans="2:29" x14ac:dyDescent="0.15">
      <c r="C178" s="1" t="s">
        <v>106</v>
      </c>
      <c r="H178" s="481"/>
      <c r="I178" s="481"/>
      <c r="J178" s="481"/>
      <c r="K178" s="481"/>
      <c r="L178" s="481"/>
      <c r="M178" s="481"/>
      <c r="N178" s="481"/>
      <c r="O178" s="481"/>
      <c r="P178" s="481"/>
      <c r="Q178" s="481"/>
      <c r="R178" s="481"/>
      <c r="S178" s="481"/>
      <c r="T178" s="481"/>
      <c r="U178" s="481"/>
      <c r="V178" s="481"/>
      <c r="W178" s="481"/>
      <c r="X178" s="481"/>
      <c r="Y178" s="481"/>
      <c r="Z178" s="481"/>
      <c r="AA178" s="481"/>
    </row>
    <row r="179" spans="2:29" x14ac:dyDescent="0.15">
      <c r="C179" s="560" t="s">
        <v>183</v>
      </c>
      <c r="D179" s="561"/>
      <c r="E179" s="562"/>
      <c r="F179" s="64" t="str">
        <f>IF(AC177=0,"",AC177)</f>
        <v/>
      </c>
      <c r="H179" s="481"/>
      <c r="I179" s="481"/>
      <c r="J179" s="481"/>
      <c r="K179" s="481"/>
      <c r="L179" s="481"/>
      <c r="M179" s="481"/>
      <c r="N179" s="481"/>
      <c r="O179" s="481"/>
      <c r="P179" s="481"/>
      <c r="Q179" s="481"/>
      <c r="R179" s="481"/>
      <c r="S179" s="481"/>
      <c r="T179" s="481"/>
      <c r="U179" s="481"/>
      <c r="V179" s="481"/>
      <c r="W179" s="481"/>
      <c r="X179" s="481"/>
      <c r="Y179" s="481"/>
      <c r="Z179" s="481"/>
      <c r="AA179" s="481"/>
    </row>
    <row r="180" spans="2:29" x14ac:dyDescent="0.15">
      <c r="C180" s="568" t="s">
        <v>206</v>
      </c>
      <c r="D180" s="568"/>
      <c r="E180" s="568"/>
      <c r="F180" s="568"/>
      <c r="G180" s="568"/>
      <c r="H180" s="568"/>
      <c r="I180" s="568"/>
      <c r="J180" s="568"/>
      <c r="K180" s="568"/>
      <c r="L180" s="568"/>
      <c r="M180" s="568"/>
      <c r="N180" s="568"/>
      <c r="O180" s="568"/>
      <c r="P180" s="568"/>
      <c r="Q180" s="568"/>
      <c r="R180" s="568"/>
      <c r="S180" s="568"/>
      <c r="T180" s="568"/>
      <c r="U180" s="568"/>
      <c r="V180" s="568"/>
      <c r="W180" s="568"/>
      <c r="X180" s="568"/>
      <c r="Y180" s="568"/>
      <c r="Z180" s="568"/>
      <c r="AA180" s="568"/>
    </row>
    <row r="181" spans="2:29" x14ac:dyDescent="0.15">
      <c r="H181" s="46"/>
      <c r="I181" s="46"/>
      <c r="J181" s="46"/>
      <c r="K181" s="46"/>
      <c r="L181" s="46"/>
      <c r="M181" s="46"/>
      <c r="N181" s="46"/>
      <c r="O181" s="46"/>
      <c r="P181" s="46"/>
      <c r="Q181" s="46"/>
      <c r="R181" s="46"/>
      <c r="S181" s="46"/>
      <c r="T181" s="46"/>
      <c r="U181" s="46"/>
      <c r="V181" s="46"/>
      <c r="W181" s="46"/>
      <c r="X181" s="46"/>
      <c r="Y181" s="46"/>
      <c r="Z181" s="46"/>
      <c r="AA181" s="46"/>
    </row>
    <row r="182" spans="2:29" x14ac:dyDescent="0.15">
      <c r="B182" s="118"/>
      <c r="C182" s="1" t="s">
        <v>70</v>
      </c>
      <c r="H182" s="1" t="s">
        <v>203</v>
      </c>
      <c r="AC182" s="4">
        <f>IF(AND(B182="✔",N186&gt;=40,OR(N185="ささら子下見板",N185="押縁下見板",N185="南京下見板")),2,0)</f>
        <v>0</v>
      </c>
    </row>
    <row r="183" spans="2:29" x14ac:dyDescent="0.15">
      <c r="C183" s="47" t="s">
        <v>107</v>
      </c>
      <c r="H183" s="480" t="s">
        <v>73</v>
      </c>
      <c r="I183" s="480"/>
      <c r="J183" s="480"/>
      <c r="K183" s="480"/>
      <c r="L183" s="480"/>
      <c r="M183" s="480"/>
      <c r="N183" s="480"/>
      <c r="O183" s="480"/>
      <c r="P183" s="480" t="s">
        <v>67</v>
      </c>
      <c r="Q183" s="480"/>
      <c r="R183" s="480"/>
      <c r="S183" s="480"/>
      <c r="T183" s="480"/>
      <c r="U183" s="480"/>
      <c r="V183" s="480"/>
      <c r="W183" s="480"/>
      <c r="X183" s="480"/>
      <c r="Y183" s="480"/>
      <c r="Z183" s="480"/>
      <c r="AA183" s="480"/>
    </row>
    <row r="184" spans="2:29" x14ac:dyDescent="0.15">
      <c r="C184" s="445" t="s">
        <v>183</v>
      </c>
      <c r="D184" s="446"/>
      <c r="E184" s="447"/>
      <c r="F184" s="64" t="str">
        <f>IF(AC182=0,"",AC182)</f>
        <v/>
      </c>
      <c r="H184" s="480" t="s">
        <v>74</v>
      </c>
      <c r="I184" s="480"/>
      <c r="J184" s="480"/>
      <c r="K184" s="480"/>
      <c r="L184" s="480"/>
      <c r="M184" s="480"/>
      <c r="N184" s="480"/>
      <c r="O184" s="480"/>
      <c r="P184" s="480" t="s">
        <v>68</v>
      </c>
      <c r="Q184" s="480"/>
      <c r="R184" s="480"/>
      <c r="S184" s="480"/>
      <c r="T184" s="480"/>
      <c r="U184" s="480"/>
      <c r="V184" s="480"/>
      <c r="W184" s="480"/>
      <c r="X184" s="480"/>
      <c r="Y184" s="480"/>
      <c r="Z184" s="480"/>
      <c r="AA184" s="480"/>
    </row>
    <row r="185" spans="2:29" x14ac:dyDescent="0.15">
      <c r="H185" s="1" t="s">
        <v>120</v>
      </c>
      <c r="N185" s="456"/>
      <c r="O185" s="457"/>
      <c r="P185" s="457"/>
      <c r="Q185" s="457"/>
      <c r="R185" s="457"/>
      <c r="S185" s="458"/>
      <c r="AB185" s="5" t="str">
        <f>IF(AND(B182="✔",N185=""),"←リストから選択してください（ささら子下見板、押縁下見板、南京下見板）","")</f>
        <v/>
      </c>
    </row>
    <row r="186" spans="2:29" x14ac:dyDescent="0.15">
      <c r="H186" s="15" t="s">
        <v>121</v>
      </c>
      <c r="N186" s="482"/>
      <c r="O186" s="483"/>
      <c r="P186" s="484"/>
      <c r="AB186" s="5" t="str">
        <f>IF(AND(B182="✔",N186=""),"←施工面積を入力してください。","")</f>
        <v/>
      </c>
    </row>
    <row r="187" spans="2:29" x14ac:dyDescent="0.15">
      <c r="C187" s="485" t="s">
        <v>207</v>
      </c>
      <c r="D187" s="485"/>
      <c r="E187" s="485"/>
      <c r="F187" s="485"/>
      <c r="G187" s="485"/>
      <c r="H187" s="485"/>
      <c r="I187" s="485"/>
      <c r="J187" s="485"/>
      <c r="K187" s="485"/>
      <c r="L187" s="485"/>
      <c r="M187" s="485"/>
      <c r="N187" s="485"/>
      <c r="O187" s="485"/>
      <c r="P187" s="485"/>
      <c r="Q187" s="485"/>
      <c r="R187" s="485"/>
      <c r="S187" s="485"/>
      <c r="T187" s="485"/>
      <c r="U187" s="485"/>
      <c r="V187" s="485"/>
      <c r="W187" s="485"/>
      <c r="X187" s="485"/>
      <c r="Y187" s="485"/>
      <c r="Z187" s="485"/>
      <c r="AA187" s="485"/>
    </row>
    <row r="188" spans="2:29" ht="8.1" customHeight="1" x14ac:dyDescent="0.15"/>
    <row r="189" spans="2:29" x14ac:dyDescent="0.15">
      <c r="B189" s="118"/>
      <c r="C189" s="1" t="s">
        <v>71</v>
      </c>
      <c r="H189" s="68" t="s">
        <v>214</v>
      </c>
      <c r="AC189" s="4">
        <f>IF(AND(B189="✔",N193&gt;=40),2,IF(AND(B189="✔",N193+N194&gt;=40),1,0))</f>
        <v>0</v>
      </c>
    </row>
    <row r="190" spans="2:29" x14ac:dyDescent="0.15">
      <c r="C190" s="1" t="s">
        <v>180</v>
      </c>
      <c r="H190" s="68" t="s">
        <v>215</v>
      </c>
    </row>
    <row r="191" spans="2:29" x14ac:dyDescent="0.15">
      <c r="C191" s="560" t="s">
        <v>183</v>
      </c>
      <c r="D191" s="561"/>
      <c r="E191" s="562"/>
      <c r="F191" s="64" t="str">
        <f>IF(AC189=0,"",AC189)</f>
        <v/>
      </c>
      <c r="H191" s="1" t="s">
        <v>216</v>
      </c>
    </row>
    <row r="192" spans="2:29" x14ac:dyDescent="0.15">
      <c r="H192" s="28" t="s">
        <v>209</v>
      </c>
      <c r="AB192" s="69" t="str">
        <f>IF(AND(N193&gt;0,R193=""),"←こて塗り仕上げの材料を選択してください。",IF(AND(R193="その他のこて塗り",V193=""),"←こて塗りの材料を記載してください。",""))</f>
        <v/>
      </c>
    </row>
    <row r="193" spans="2:29" x14ac:dyDescent="0.15">
      <c r="B193" s="15" t="s">
        <v>205</v>
      </c>
      <c r="N193" s="456"/>
      <c r="O193" s="457"/>
      <c r="P193" s="458"/>
      <c r="Q193" s="1" t="s">
        <v>182</v>
      </c>
      <c r="R193" s="559"/>
      <c r="S193" s="559"/>
      <c r="T193" s="559"/>
      <c r="U193" s="559"/>
      <c r="V193" s="554"/>
      <c r="W193" s="555"/>
      <c r="X193" s="555"/>
      <c r="Y193" s="555"/>
      <c r="Z193" s="555"/>
      <c r="AB193" s="5" t="str">
        <f>IF(AND(B189="✔",N193=""),"←こて塗り（珪藻土及びじゅらく以外）の面積を入力してください。","")</f>
        <v/>
      </c>
      <c r="AC193" s="69"/>
    </row>
    <row r="194" spans="2:29" x14ac:dyDescent="0.15">
      <c r="B194" s="15" t="s">
        <v>181</v>
      </c>
      <c r="N194" s="456"/>
      <c r="O194" s="457"/>
      <c r="P194" s="458"/>
      <c r="Q194" s="1" t="s">
        <v>182</v>
      </c>
      <c r="R194" s="559"/>
      <c r="S194" s="559"/>
      <c r="T194" s="559"/>
      <c r="U194" s="559"/>
      <c r="V194" s="554"/>
      <c r="W194" s="555"/>
      <c r="X194" s="555"/>
      <c r="Y194" s="555"/>
      <c r="Z194" s="555"/>
      <c r="AB194" s="5" t="str">
        <f>IF(AND(B189="✔",N194=""),"←こて塗り（珪藻土及びじゅらく）の面積を入力してください。","")</f>
        <v/>
      </c>
      <c r="AC194" s="69"/>
    </row>
    <row r="195" spans="2:29" x14ac:dyDescent="0.15">
      <c r="C195" s="54" t="s">
        <v>210</v>
      </c>
      <c r="AB195" s="69" t="str">
        <f>IF(AND(N194&gt;0,R194=""),"こて塗り仕上げの材料を選択してください。",IF(AND(R194="その他のこて塗り",V194=""),"←こて塗りの材料を記載してください。",""))</f>
        <v/>
      </c>
    </row>
    <row r="196" spans="2:29" ht="8.1" customHeight="1" x14ac:dyDescent="0.15"/>
    <row r="197" spans="2:29" x14ac:dyDescent="0.15">
      <c r="B197" s="118"/>
      <c r="C197" s="1" t="s">
        <v>103</v>
      </c>
      <c r="H197" s="481" t="s">
        <v>104</v>
      </c>
      <c r="I197" s="481"/>
      <c r="J197" s="481"/>
      <c r="K197" s="481"/>
      <c r="L197" s="481"/>
      <c r="M197" s="481"/>
      <c r="N197" s="481"/>
      <c r="O197" s="481"/>
      <c r="P197" s="481"/>
      <c r="Q197" s="481"/>
      <c r="R197" s="481"/>
      <c r="S197" s="481"/>
      <c r="T197" s="481"/>
      <c r="U197" s="481"/>
      <c r="V197" s="481"/>
      <c r="W197" s="481"/>
      <c r="X197" s="481"/>
      <c r="Y197" s="481"/>
      <c r="Z197" s="481"/>
      <c r="AA197" s="481"/>
      <c r="AC197" s="4">
        <f>IF(AND(B197="✔",OR(N200="和瓦",N200="平板瓦",N200="S瓦")),2,0)</f>
        <v>0</v>
      </c>
    </row>
    <row r="198" spans="2:29" x14ac:dyDescent="0.15">
      <c r="C198" s="47" t="s">
        <v>107</v>
      </c>
      <c r="H198" s="481"/>
      <c r="I198" s="481"/>
      <c r="J198" s="481"/>
      <c r="K198" s="481"/>
      <c r="L198" s="481"/>
      <c r="M198" s="481"/>
      <c r="N198" s="481"/>
      <c r="O198" s="481"/>
      <c r="P198" s="481"/>
      <c r="Q198" s="481"/>
      <c r="R198" s="481"/>
      <c r="S198" s="481"/>
      <c r="T198" s="481"/>
      <c r="U198" s="481"/>
      <c r="V198" s="481"/>
      <c r="W198" s="481"/>
      <c r="X198" s="481"/>
      <c r="Y198" s="481"/>
      <c r="Z198" s="481"/>
      <c r="AA198" s="481"/>
    </row>
    <row r="199" spans="2:29" x14ac:dyDescent="0.15">
      <c r="C199" s="560" t="s">
        <v>183</v>
      </c>
      <c r="D199" s="561"/>
      <c r="E199" s="562"/>
      <c r="F199" s="64" t="str">
        <f>IF(AC197=0,"",AC197)</f>
        <v/>
      </c>
      <c r="H199" s="27" t="s">
        <v>109</v>
      </c>
      <c r="I199" s="46"/>
      <c r="J199" s="46"/>
      <c r="K199" s="46"/>
      <c r="L199" s="46"/>
      <c r="M199" s="46"/>
      <c r="N199" s="46"/>
      <c r="O199" s="46"/>
      <c r="P199" s="46"/>
      <c r="Q199" s="46"/>
      <c r="R199" s="46"/>
      <c r="S199" s="46"/>
      <c r="T199" s="46"/>
      <c r="U199" s="46"/>
      <c r="V199" s="46"/>
      <c r="W199" s="46"/>
      <c r="X199" s="46"/>
      <c r="Y199" s="46"/>
      <c r="Z199" s="46"/>
      <c r="AA199" s="46"/>
    </row>
    <row r="200" spans="2:29" x14ac:dyDescent="0.15">
      <c r="I200" s="569" t="s">
        <v>114</v>
      </c>
      <c r="J200" s="569"/>
      <c r="K200" s="569"/>
      <c r="L200" s="569"/>
      <c r="M200" s="46"/>
      <c r="N200" s="438"/>
      <c r="O200" s="439"/>
      <c r="P200" s="440"/>
      <c r="Q200" s="46"/>
      <c r="R200" s="46"/>
      <c r="S200" s="46"/>
      <c r="T200" s="46"/>
      <c r="U200" s="46"/>
      <c r="V200" s="46"/>
      <c r="W200" s="46"/>
      <c r="X200" s="46"/>
      <c r="Y200" s="46"/>
      <c r="Z200" s="46"/>
      <c r="AA200" s="46"/>
      <c r="AB200" s="5" t="str">
        <f>IF(AND(B197="✔",N200=""),"←リストから選択してください（和瓦、平板瓦、S瓦）","")</f>
        <v/>
      </c>
    </row>
    <row r="201" spans="2:29" x14ac:dyDescent="0.15">
      <c r="C201" s="487" t="s">
        <v>233</v>
      </c>
      <c r="D201" s="487"/>
      <c r="E201" s="487"/>
      <c r="F201" s="487"/>
      <c r="G201" s="487"/>
      <c r="H201" s="487"/>
      <c r="I201" s="487"/>
      <c r="J201" s="487"/>
      <c r="K201" s="487"/>
      <c r="L201" s="487"/>
      <c r="M201" s="487"/>
      <c r="N201" s="487"/>
      <c r="O201" s="487"/>
      <c r="P201" s="487"/>
      <c r="Q201" s="487"/>
      <c r="R201" s="487"/>
      <c r="S201" s="487"/>
      <c r="T201" s="487"/>
      <c r="U201" s="487"/>
      <c r="V201" s="487"/>
      <c r="W201" s="487"/>
      <c r="X201" s="487"/>
      <c r="Y201" s="487"/>
      <c r="Z201" s="487"/>
      <c r="AA201" s="487"/>
    </row>
    <row r="202" spans="2:29" x14ac:dyDescent="0.15">
      <c r="C202" s="487"/>
      <c r="D202" s="487"/>
      <c r="E202" s="487"/>
      <c r="F202" s="487"/>
      <c r="G202" s="487"/>
      <c r="H202" s="487"/>
      <c r="I202" s="487"/>
      <c r="J202" s="487"/>
      <c r="K202" s="487"/>
      <c r="L202" s="487"/>
      <c r="M202" s="487"/>
      <c r="N202" s="487"/>
      <c r="O202" s="487"/>
      <c r="P202" s="487"/>
      <c r="Q202" s="487"/>
      <c r="R202" s="487"/>
      <c r="S202" s="487"/>
      <c r="T202" s="487"/>
      <c r="U202" s="487"/>
      <c r="V202" s="487"/>
      <c r="W202" s="487"/>
      <c r="X202" s="487"/>
      <c r="Y202" s="487"/>
      <c r="Z202" s="487"/>
      <c r="AA202" s="487"/>
    </row>
    <row r="203" spans="2:29" x14ac:dyDescent="0.15">
      <c r="C203" s="487"/>
      <c r="D203" s="487"/>
      <c r="E203" s="487"/>
      <c r="F203" s="487"/>
      <c r="G203" s="487"/>
      <c r="H203" s="487"/>
      <c r="I203" s="487"/>
      <c r="J203" s="487"/>
      <c r="K203" s="487"/>
      <c r="L203" s="487"/>
      <c r="M203" s="487"/>
      <c r="N203" s="487"/>
      <c r="O203" s="487"/>
      <c r="P203" s="487"/>
      <c r="Q203" s="487"/>
      <c r="R203" s="487"/>
      <c r="S203" s="487"/>
      <c r="T203" s="487"/>
      <c r="U203" s="487"/>
      <c r="V203" s="487"/>
      <c r="W203" s="487"/>
      <c r="X203" s="487"/>
      <c r="Y203" s="487"/>
      <c r="Z203" s="487"/>
      <c r="AA203" s="487"/>
    </row>
    <row r="204" spans="2:29" ht="6" customHeight="1" x14ac:dyDescent="0.15"/>
    <row r="205" spans="2:29" x14ac:dyDescent="0.15">
      <c r="B205" s="118"/>
      <c r="C205" s="1" t="s">
        <v>72</v>
      </c>
      <c r="H205" s="481" t="s">
        <v>204</v>
      </c>
      <c r="I205" s="481"/>
      <c r="J205" s="481"/>
      <c r="K205" s="481"/>
      <c r="L205" s="481"/>
      <c r="M205" s="481"/>
      <c r="N205" s="481"/>
      <c r="O205" s="481"/>
      <c r="P205" s="481"/>
      <c r="Q205" s="481"/>
      <c r="R205" s="481"/>
      <c r="S205" s="481"/>
      <c r="T205" s="481"/>
      <c r="U205" s="481"/>
      <c r="V205" s="481"/>
      <c r="W205" s="481"/>
      <c r="X205" s="481"/>
      <c r="Y205" s="481"/>
      <c r="Z205" s="481"/>
      <c r="AA205" s="481"/>
      <c r="AC205" s="4">
        <f>IF(AND(B205="✔",N210&gt;=10),2,IF(AND(B205="✔",N210&gt;=5),1,0))</f>
        <v>0</v>
      </c>
    </row>
    <row r="206" spans="2:29" x14ac:dyDescent="0.15">
      <c r="C206" s="1" t="s">
        <v>108</v>
      </c>
      <c r="H206" s="481"/>
      <c r="I206" s="481"/>
      <c r="J206" s="481"/>
      <c r="K206" s="481"/>
      <c r="L206" s="481"/>
      <c r="M206" s="481"/>
      <c r="N206" s="481"/>
      <c r="O206" s="481"/>
      <c r="P206" s="481"/>
      <c r="Q206" s="481"/>
      <c r="R206" s="481"/>
      <c r="S206" s="481"/>
      <c r="T206" s="481"/>
      <c r="U206" s="481"/>
      <c r="V206" s="481"/>
      <c r="W206" s="481"/>
      <c r="X206" s="481"/>
      <c r="Y206" s="481"/>
      <c r="Z206" s="481"/>
      <c r="AA206" s="481"/>
    </row>
    <row r="207" spans="2:29" x14ac:dyDescent="0.15">
      <c r="C207" s="560" t="s">
        <v>183</v>
      </c>
      <c r="D207" s="561"/>
      <c r="E207" s="562"/>
      <c r="F207" s="64" t="str">
        <f>IF(AC205=0,"",AC205)</f>
        <v/>
      </c>
      <c r="H207" s="481"/>
      <c r="I207" s="481"/>
      <c r="J207" s="481"/>
      <c r="K207" s="481"/>
      <c r="L207" s="481"/>
      <c r="M207" s="481"/>
      <c r="N207" s="481"/>
      <c r="O207" s="481"/>
      <c r="P207" s="481"/>
      <c r="Q207" s="481"/>
      <c r="R207" s="481"/>
      <c r="S207" s="481"/>
      <c r="T207" s="481"/>
      <c r="U207" s="481"/>
      <c r="V207" s="481"/>
      <c r="W207" s="481"/>
      <c r="X207" s="481"/>
      <c r="Y207" s="481"/>
      <c r="Z207" s="481"/>
      <c r="AA207" s="481"/>
    </row>
    <row r="208" spans="2:29" ht="13.5" customHeight="1" x14ac:dyDescent="0.15">
      <c r="H208" s="480" t="s">
        <v>75</v>
      </c>
      <c r="I208" s="480"/>
      <c r="J208" s="480"/>
      <c r="K208" s="480"/>
      <c r="L208" s="480"/>
      <c r="M208" s="480"/>
      <c r="N208" s="480"/>
      <c r="O208" s="480"/>
      <c r="P208" s="479" t="s">
        <v>77</v>
      </c>
      <c r="Q208" s="479"/>
      <c r="R208" s="479"/>
      <c r="S208" s="479"/>
      <c r="T208" s="479"/>
      <c r="U208" s="479"/>
      <c r="V208" s="479"/>
      <c r="W208" s="479"/>
      <c r="X208" s="479"/>
      <c r="Y208" s="479"/>
      <c r="Z208" s="479"/>
      <c r="AA208" s="479"/>
    </row>
    <row r="209" spans="2:29" x14ac:dyDescent="0.15">
      <c r="H209" s="480" t="s">
        <v>76</v>
      </c>
      <c r="I209" s="480"/>
      <c r="J209" s="480"/>
      <c r="K209" s="480"/>
      <c r="L209" s="480"/>
      <c r="M209" s="480"/>
      <c r="N209" s="480"/>
      <c r="O209" s="480"/>
      <c r="P209" s="480" t="s">
        <v>78</v>
      </c>
      <c r="Q209" s="480"/>
      <c r="R209" s="480"/>
      <c r="S209" s="480"/>
      <c r="T209" s="480"/>
      <c r="U209" s="480"/>
      <c r="V209" s="480"/>
      <c r="W209" s="480"/>
      <c r="X209" s="480"/>
      <c r="Y209" s="480"/>
      <c r="Z209" s="480"/>
      <c r="AA209" s="480"/>
    </row>
    <row r="210" spans="2:29" x14ac:dyDescent="0.15">
      <c r="G210" s="1" t="s">
        <v>115</v>
      </c>
      <c r="N210" s="456"/>
      <c r="O210" s="457"/>
      <c r="P210" s="458"/>
      <c r="Q210" s="1" t="s">
        <v>105</v>
      </c>
      <c r="AB210" s="5" t="str">
        <f>IF(AND(B205="✔",N210=""),"←見付面積を入力してください。","")</f>
        <v/>
      </c>
    </row>
    <row r="211" spans="2:29" x14ac:dyDescent="0.15">
      <c r="C211" s="487" t="s">
        <v>211</v>
      </c>
      <c r="D211" s="487"/>
      <c r="E211" s="487"/>
      <c r="F211" s="487"/>
      <c r="G211" s="487"/>
      <c r="H211" s="487"/>
      <c r="I211" s="487"/>
      <c r="J211" s="487"/>
      <c r="K211" s="487"/>
      <c r="L211" s="487"/>
      <c r="M211" s="487"/>
      <c r="N211" s="487"/>
      <c r="O211" s="487"/>
      <c r="P211" s="487"/>
      <c r="Q211" s="487"/>
      <c r="R211" s="487"/>
      <c r="S211" s="487"/>
      <c r="T211" s="487"/>
      <c r="U211" s="487"/>
      <c r="V211" s="487"/>
      <c r="W211" s="487"/>
      <c r="X211" s="487"/>
      <c r="Y211" s="487"/>
      <c r="Z211" s="487"/>
      <c r="AA211" s="487"/>
    </row>
    <row r="212" spans="2:29" x14ac:dyDescent="0.15">
      <c r="C212" s="487"/>
      <c r="D212" s="487"/>
      <c r="E212" s="487"/>
      <c r="F212" s="487"/>
      <c r="G212" s="487"/>
      <c r="H212" s="487"/>
      <c r="I212" s="487"/>
      <c r="J212" s="487"/>
      <c r="K212" s="487"/>
      <c r="L212" s="487"/>
      <c r="M212" s="487"/>
      <c r="N212" s="487"/>
      <c r="O212" s="487"/>
      <c r="P212" s="487"/>
      <c r="Q212" s="487"/>
      <c r="R212" s="487"/>
      <c r="S212" s="487"/>
      <c r="T212" s="487"/>
      <c r="U212" s="487"/>
      <c r="V212" s="487"/>
      <c r="W212" s="487"/>
      <c r="X212" s="487"/>
      <c r="Y212" s="487"/>
      <c r="Z212" s="487"/>
      <c r="AA212" s="487"/>
    </row>
    <row r="213" spans="2:29" x14ac:dyDescent="0.15">
      <c r="C213" s="487"/>
      <c r="D213" s="487"/>
      <c r="E213" s="487"/>
      <c r="F213" s="487"/>
      <c r="G213" s="487"/>
      <c r="H213" s="487"/>
      <c r="I213" s="487"/>
      <c r="J213" s="487"/>
      <c r="K213" s="487"/>
      <c r="L213" s="487"/>
      <c r="M213" s="487"/>
      <c r="N213" s="487"/>
      <c r="O213" s="487"/>
      <c r="P213" s="487"/>
      <c r="Q213" s="487"/>
      <c r="R213" s="487"/>
      <c r="S213" s="487"/>
      <c r="T213" s="487"/>
      <c r="U213" s="487"/>
      <c r="V213" s="487"/>
      <c r="W213" s="487"/>
      <c r="X213" s="487"/>
      <c r="Y213" s="487"/>
      <c r="Z213" s="487"/>
      <c r="AA213" s="487"/>
    </row>
    <row r="214" spans="2:29" ht="8.1" customHeight="1" x14ac:dyDescent="0.15">
      <c r="C214" s="59"/>
      <c r="D214" s="59"/>
      <c r="E214" s="59"/>
      <c r="F214" s="59"/>
      <c r="G214" s="59"/>
      <c r="H214" s="59"/>
      <c r="I214" s="59"/>
      <c r="J214" s="59"/>
      <c r="K214" s="59"/>
      <c r="L214" s="59"/>
      <c r="M214" s="59"/>
      <c r="N214" s="59"/>
      <c r="O214" s="59"/>
      <c r="P214" s="59"/>
      <c r="Q214" s="59"/>
      <c r="R214" s="59"/>
      <c r="S214" s="59"/>
      <c r="T214" s="59"/>
      <c r="U214" s="59"/>
      <c r="V214" s="59"/>
      <c r="W214" s="59"/>
      <c r="X214" s="59"/>
      <c r="Y214" s="59"/>
      <c r="Z214" s="59"/>
      <c r="AA214" s="59"/>
    </row>
    <row r="215" spans="2:29" x14ac:dyDescent="0.15">
      <c r="B215" s="118"/>
      <c r="C215" s="1" t="s">
        <v>116</v>
      </c>
      <c r="H215" s="481" t="s">
        <v>202</v>
      </c>
      <c r="I215" s="481"/>
      <c r="J215" s="481"/>
      <c r="K215" s="481"/>
      <c r="L215" s="481"/>
      <c r="M215" s="481"/>
      <c r="N215" s="481"/>
      <c r="O215" s="481"/>
      <c r="P215" s="481"/>
      <c r="Q215" s="481"/>
      <c r="R215" s="481"/>
      <c r="S215" s="481"/>
      <c r="T215" s="481"/>
      <c r="U215" s="481"/>
      <c r="V215" s="481"/>
      <c r="W215" s="481"/>
      <c r="X215" s="481"/>
      <c r="Y215" s="481"/>
      <c r="Z215" s="481"/>
      <c r="AA215" s="481"/>
      <c r="AC215" s="4">
        <f>IF(AND(B215="✔",N217&gt;=6),1,0)</f>
        <v>0</v>
      </c>
    </row>
    <row r="216" spans="2:29" x14ac:dyDescent="0.15">
      <c r="C216" s="1" t="s">
        <v>117</v>
      </c>
      <c r="H216" s="481"/>
      <c r="I216" s="481"/>
      <c r="J216" s="481"/>
      <c r="K216" s="481"/>
      <c r="L216" s="481"/>
      <c r="M216" s="481"/>
      <c r="N216" s="481"/>
      <c r="O216" s="481"/>
      <c r="P216" s="481"/>
      <c r="Q216" s="481"/>
      <c r="R216" s="481"/>
      <c r="S216" s="481"/>
      <c r="T216" s="481"/>
      <c r="U216" s="481"/>
      <c r="V216" s="481"/>
      <c r="W216" s="481"/>
      <c r="X216" s="481"/>
      <c r="Y216" s="481"/>
      <c r="Z216" s="481"/>
      <c r="AA216" s="481"/>
    </row>
    <row r="217" spans="2:29" x14ac:dyDescent="0.15">
      <c r="C217" s="560" t="s">
        <v>183</v>
      </c>
      <c r="D217" s="561"/>
      <c r="E217" s="562"/>
      <c r="F217" s="64" t="str">
        <f>IF(AC215=0,"",AC215)</f>
        <v/>
      </c>
      <c r="I217" s="1" t="s">
        <v>118</v>
      </c>
      <c r="N217" s="456"/>
      <c r="O217" s="457"/>
      <c r="P217" s="458"/>
      <c r="Q217" s="1" t="s">
        <v>119</v>
      </c>
      <c r="AB217" s="5" t="str">
        <f>IF(AND(B215="✔",N217=""),"←畳の数量を入力してください。","")</f>
        <v/>
      </c>
    </row>
    <row r="218" spans="2:29" x14ac:dyDescent="0.15">
      <c r="C218" s="487" t="s">
        <v>212</v>
      </c>
      <c r="D218" s="487"/>
      <c r="E218" s="487"/>
      <c r="F218" s="487"/>
      <c r="G218" s="487"/>
      <c r="H218" s="487"/>
      <c r="I218" s="487"/>
      <c r="J218" s="487"/>
      <c r="K218" s="487"/>
      <c r="L218" s="487"/>
      <c r="M218" s="487"/>
      <c r="N218" s="487"/>
      <c r="O218" s="487"/>
      <c r="P218" s="487"/>
      <c r="Q218" s="487"/>
      <c r="R218" s="487"/>
      <c r="S218" s="487"/>
      <c r="T218" s="487"/>
      <c r="U218" s="487"/>
      <c r="V218" s="487"/>
      <c r="W218" s="487"/>
      <c r="X218" s="487"/>
      <c r="Y218" s="487"/>
      <c r="Z218" s="487"/>
      <c r="AA218" s="487"/>
    </row>
    <row r="219" spans="2:29" x14ac:dyDescent="0.15">
      <c r="C219" s="487"/>
      <c r="D219" s="487"/>
      <c r="E219" s="487"/>
      <c r="F219" s="487"/>
      <c r="G219" s="487"/>
      <c r="H219" s="487"/>
      <c r="I219" s="487"/>
      <c r="J219" s="487"/>
      <c r="K219" s="487"/>
      <c r="L219" s="487"/>
      <c r="M219" s="487"/>
      <c r="N219" s="487"/>
      <c r="O219" s="487"/>
      <c r="P219" s="487"/>
      <c r="Q219" s="487"/>
      <c r="R219" s="487"/>
      <c r="S219" s="487"/>
      <c r="T219" s="487"/>
      <c r="U219" s="487"/>
      <c r="V219" s="487"/>
      <c r="W219" s="487"/>
      <c r="X219" s="487"/>
      <c r="Y219" s="487"/>
      <c r="Z219" s="487"/>
      <c r="AA219" s="487"/>
    </row>
    <row r="220" spans="2:29" x14ac:dyDescent="0.15">
      <c r="C220" s="487"/>
      <c r="D220" s="487"/>
      <c r="E220" s="487"/>
      <c r="F220" s="487"/>
      <c r="G220" s="487"/>
      <c r="H220" s="487"/>
      <c r="I220" s="487"/>
      <c r="J220" s="487"/>
      <c r="K220" s="487"/>
      <c r="L220" s="487"/>
      <c r="M220" s="487"/>
      <c r="N220" s="487"/>
      <c r="O220" s="487"/>
      <c r="P220" s="487"/>
      <c r="Q220" s="487"/>
      <c r="R220" s="487"/>
      <c r="S220" s="487"/>
      <c r="T220" s="487"/>
      <c r="U220" s="487"/>
      <c r="V220" s="487"/>
      <c r="W220" s="487"/>
      <c r="X220" s="487"/>
      <c r="Y220" s="487"/>
      <c r="Z220" s="487"/>
      <c r="AA220" s="487"/>
    </row>
    <row r="222" spans="2:29" ht="13.5" customHeight="1" x14ac:dyDescent="0.15">
      <c r="B222" s="118"/>
      <c r="C222" s="566" t="s">
        <v>199</v>
      </c>
      <c r="D222" s="567"/>
      <c r="E222" s="567"/>
      <c r="F222" s="567"/>
      <c r="G222" s="567"/>
      <c r="H222" s="570" t="s">
        <v>224</v>
      </c>
      <c r="I222" s="570"/>
      <c r="J222" s="570"/>
      <c r="K222" s="570"/>
      <c r="L222" s="570"/>
      <c r="M222" s="570"/>
      <c r="N222" s="570"/>
      <c r="O222" s="570"/>
      <c r="P222" s="570"/>
      <c r="Q222" s="570"/>
      <c r="R222" s="570"/>
      <c r="S222" s="570"/>
      <c r="T222" s="570"/>
      <c r="U222" s="570"/>
      <c r="V222" s="570"/>
      <c r="W222" s="570"/>
      <c r="X222" s="570"/>
      <c r="Y222" s="570"/>
      <c r="Z222" s="570"/>
      <c r="AA222" s="570"/>
      <c r="AC222" s="4">
        <f>IF(AND(B222="✔",N228&gt;=20),2,IF(AND(B222="✔",N228&gt;=10),1,0))</f>
        <v>0</v>
      </c>
    </row>
    <row r="223" spans="2:29" ht="13.5" customHeight="1" x14ac:dyDescent="0.15">
      <c r="C223" s="1" t="s">
        <v>108</v>
      </c>
      <c r="D223" s="41"/>
      <c r="E223" s="41"/>
      <c r="F223" s="41"/>
      <c r="G223" s="41"/>
      <c r="H223" s="570"/>
      <c r="I223" s="570"/>
      <c r="J223" s="570"/>
      <c r="K223" s="570"/>
      <c r="L223" s="570"/>
      <c r="M223" s="570"/>
      <c r="N223" s="570"/>
      <c r="O223" s="570"/>
      <c r="P223" s="570"/>
      <c r="Q223" s="570"/>
      <c r="R223" s="570"/>
      <c r="S223" s="570"/>
      <c r="T223" s="570"/>
      <c r="U223" s="570"/>
      <c r="V223" s="570"/>
      <c r="W223" s="570"/>
      <c r="X223" s="570"/>
      <c r="Y223" s="570"/>
      <c r="Z223" s="570"/>
      <c r="AA223" s="570"/>
    </row>
    <row r="224" spans="2:29" x14ac:dyDescent="0.15">
      <c r="C224" s="560" t="s">
        <v>183</v>
      </c>
      <c r="D224" s="561"/>
      <c r="E224" s="562"/>
      <c r="F224" s="64" t="str">
        <f>IF(AC222=0,"",AC222)</f>
        <v/>
      </c>
      <c r="H224" s="570"/>
      <c r="I224" s="570"/>
      <c r="J224" s="570"/>
      <c r="K224" s="570"/>
      <c r="L224" s="570"/>
      <c r="M224" s="570"/>
      <c r="N224" s="570"/>
      <c r="O224" s="570"/>
      <c r="P224" s="570"/>
      <c r="Q224" s="570"/>
      <c r="R224" s="570"/>
      <c r="S224" s="570"/>
      <c r="T224" s="570"/>
      <c r="U224" s="570"/>
      <c r="V224" s="570"/>
      <c r="W224" s="570"/>
      <c r="X224" s="570"/>
      <c r="Y224" s="570"/>
      <c r="Z224" s="570"/>
      <c r="AA224" s="570"/>
    </row>
    <row r="225" spans="1:28" x14ac:dyDescent="0.15">
      <c r="D225" s="46"/>
      <c r="E225" s="46"/>
      <c r="F225" s="46"/>
      <c r="H225" s="570"/>
      <c r="I225" s="570"/>
      <c r="J225" s="570"/>
      <c r="K225" s="570"/>
      <c r="L225" s="570"/>
      <c r="M225" s="570"/>
      <c r="N225" s="570"/>
      <c r="O225" s="570"/>
      <c r="P225" s="570"/>
      <c r="Q225" s="570"/>
      <c r="R225" s="570"/>
      <c r="S225" s="570"/>
      <c r="T225" s="570"/>
      <c r="U225" s="570"/>
      <c r="V225" s="570"/>
      <c r="W225" s="570"/>
      <c r="X225" s="570"/>
      <c r="Y225" s="570"/>
      <c r="Z225" s="570"/>
      <c r="AA225" s="570"/>
    </row>
    <row r="226" spans="1:28" ht="13.5" customHeight="1" x14ac:dyDescent="0.15">
      <c r="H226" s="570"/>
      <c r="I226" s="570"/>
      <c r="J226" s="570"/>
      <c r="K226" s="570"/>
      <c r="L226" s="570"/>
      <c r="M226" s="570"/>
      <c r="N226" s="570"/>
      <c r="O226" s="570"/>
      <c r="P226" s="570"/>
      <c r="Q226" s="570"/>
      <c r="R226" s="570"/>
      <c r="S226" s="570"/>
      <c r="T226" s="570"/>
      <c r="U226" s="570"/>
      <c r="V226" s="570"/>
      <c r="W226" s="570"/>
      <c r="X226" s="570"/>
      <c r="Y226" s="570"/>
      <c r="Z226" s="570"/>
      <c r="AA226" s="570"/>
    </row>
    <row r="227" spans="1:28" x14ac:dyDescent="0.15">
      <c r="C227" s="481" t="s">
        <v>198</v>
      </c>
      <c r="D227" s="481"/>
      <c r="E227" s="481"/>
      <c r="F227" s="481"/>
      <c r="G227" s="481"/>
      <c r="H227" s="481"/>
      <c r="I227" s="481"/>
      <c r="J227" s="481"/>
      <c r="K227" s="481"/>
      <c r="L227" s="481"/>
      <c r="M227" s="9"/>
      <c r="N227" s="9"/>
      <c r="O227" s="9"/>
      <c r="P227" s="9"/>
      <c r="Q227" s="9"/>
      <c r="R227" s="9"/>
      <c r="S227" s="9"/>
      <c r="T227" s="9"/>
      <c r="U227" s="9"/>
      <c r="V227" s="9"/>
      <c r="W227" s="9"/>
      <c r="X227" s="9"/>
      <c r="Y227" s="9"/>
      <c r="Z227" s="9"/>
      <c r="AA227" s="9"/>
    </row>
    <row r="228" spans="1:28" x14ac:dyDescent="0.15">
      <c r="C228" s="481"/>
      <c r="D228" s="481"/>
      <c r="E228" s="481"/>
      <c r="F228" s="481"/>
      <c r="G228" s="481"/>
      <c r="H228" s="481"/>
      <c r="I228" s="481"/>
      <c r="J228" s="481"/>
      <c r="K228" s="481"/>
      <c r="L228" s="481"/>
      <c r="N228" s="456"/>
      <c r="O228" s="457"/>
      <c r="P228" s="458"/>
      <c r="Q228" s="1" t="s">
        <v>105</v>
      </c>
      <c r="AB228" s="5" t="str">
        <f>IF(AND(B222="✔",N228=""),"←小屋組又は床組みの県産材構造現し見上げ面積を入力してください。","")</f>
        <v/>
      </c>
    </row>
    <row r="229" spans="1:28" ht="42" customHeight="1" x14ac:dyDescent="0.15">
      <c r="C229" s="487" t="s">
        <v>223</v>
      </c>
      <c r="D229" s="487"/>
      <c r="E229" s="487"/>
      <c r="F229" s="487"/>
      <c r="G229" s="487"/>
      <c r="H229" s="487"/>
      <c r="I229" s="487"/>
      <c r="J229" s="487"/>
      <c r="K229" s="487"/>
      <c r="L229" s="487"/>
      <c r="M229" s="487"/>
      <c r="N229" s="487"/>
      <c r="O229" s="487"/>
      <c r="P229" s="487"/>
      <c r="Q229" s="487"/>
      <c r="R229" s="487"/>
      <c r="S229" s="487"/>
      <c r="T229" s="487"/>
      <c r="U229" s="487"/>
      <c r="V229" s="487"/>
      <c r="W229" s="487"/>
      <c r="X229" s="487"/>
      <c r="Y229" s="487"/>
      <c r="Z229" s="487"/>
      <c r="AA229" s="487"/>
    </row>
    <row r="230" spans="1:28" x14ac:dyDescent="0.15">
      <c r="B230" s="444" t="s">
        <v>184</v>
      </c>
      <c r="C230" s="444"/>
      <c r="D230" s="444"/>
      <c r="E230" s="444"/>
      <c r="F230" s="65" t="str">
        <f>IF(SUM(F179,F184,F191,F199,F207,F217,F224)=0,"",SUM(F179,F184,F191,F199,F207,F217,F224))</f>
        <v/>
      </c>
      <c r="G230" s="60"/>
      <c r="H230" s="60"/>
      <c r="I230" s="60"/>
      <c r="J230" s="60"/>
      <c r="K230" s="60"/>
      <c r="L230" s="60"/>
      <c r="M230" s="60"/>
      <c r="N230" s="60"/>
      <c r="O230" s="60"/>
      <c r="P230" s="60"/>
      <c r="Q230" s="60"/>
      <c r="R230" s="60"/>
      <c r="S230" s="60"/>
      <c r="T230" s="60"/>
      <c r="U230" s="60"/>
      <c r="V230" s="60"/>
      <c r="W230" s="60"/>
      <c r="X230" s="60"/>
      <c r="Y230" s="60"/>
      <c r="Z230" s="60"/>
      <c r="AA230" s="60"/>
    </row>
    <row r="231" spans="1:28" x14ac:dyDescent="0.15">
      <c r="C231" s="60"/>
      <c r="D231" s="60"/>
      <c r="E231" s="60"/>
      <c r="F231" s="60"/>
      <c r="G231" s="60"/>
      <c r="H231" s="60"/>
      <c r="I231" s="60"/>
      <c r="J231" s="60"/>
      <c r="K231" s="60"/>
      <c r="L231" s="60"/>
      <c r="M231" s="60"/>
      <c r="N231" s="60"/>
      <c r="O231" s="60"/>
      <c r="P231" s="60"/>
      <c r="Q231" s="60"/>
      <c r="R231" s="60"/>
      <c r="S231" s="60"/>
      <c r="T231" s="60"/>
      <c r="U231" s="60"/>
      <c r="V231" s="60"/>
      <c r="W231" s="60"/>
      <c r="X231" s="60"/>
      <c r="Y231" s="60"/>
      <c r="Z231" s="60"/>
      <c r="AA231" s="39" t="s">
        <v>86</v>
      </c>
    </row>
    <row r="232" spans="1:28" x14ac:dyDescent="0.15">
      <c r="G232" s="41"/>
      <c r="K232" s="573" t="str">
        <f>IFERROR(IF(T236="","",T236+T237),T236)</f>
        <v/>
      </c>
      <c r="L232" s="573"/>
      <c r="M232" s="573"/>
      <c r="AB232" s="133">
        <f>SUM(Y102,Y103,Y104,Y106,Y127,Y142,Y170)</f>
        <v>0</v>
      </c>
    </row>
    <row r="233" spans="1:28" x14ac:dyDescent="0.15">
      <c r="C233" s="1" t="s">
        <v>584</v>
      </c>
      <c r="G233" s="41"/>
      <c r="K233" s="573"/>
      <c r="L233" s="573"/>
      <c r="M233" s="573"/>
      <c r="N233" s="1" t="s">
        <v>79</v>
      </c>
    </row>
    <row r="234" spans="1:28" x14ac:dyDescent="0.15">
      <c r="G234" s="41"/>
    </row>
    <row r="235" spans="1:28" x14ac:dyDescent="0.15">
      <c r="D235" s="1" t="s">
        <v>281</v>
      </c>
      <c r="G235" s="41"/>
    </row>
    <row r="236" spans="1:28" ht="27" customHeight="1" x14ac:dyDescent="0.15">
      <c r="D236" s="419" t="s">
        <v>282</v>
      </c>
      <c r="E236" s="420"/>
      <c r="F236" s="420"/>
      <c r="G236" s="420"/>
      <c r="H236" s="420"/>
      <c r="I236" s="420"/>
      <c r="J236" s="420"/>
      <c r="K236" s="420"/>
      <c r="L236" s="420"/>
      <c r="M236" s="420"/>
      <c r="N236" s="420"/>
      <c r="O236" s="420"/>
      <c r="P236" s="420"/>
      <c r="Q236" s="420"/>
      <c r="R236" s="420"/>
      <c r="S236" s="421"/>
      <c r="T236" s="415" t="str">
        <f>IF(Y107="","",MIN(SUM(Y107,Y127,Y142,Y170),100))</f>
        <v/>
      </c>
      <c r="U236" s="416"/>
      <c r="V236" s="416"/>
      <c r="W236" s="12" t="s">
        <v>284</v>
      </c>
      <c r="X236" s="13"/>
    </row>
    <row r="237" spans="1:28" ht="28.5" customHeight="1" x14ac:dyDescent="0.15">
      <c r="D237" s="422" t="s">
        <v>283</v>
      </c>
      <c r="E237" s="423"/>
      <c r="F237" s="423"/>
      <c r="G237" s="423"/>
      <c r="H237" s="423"/>
      <c r="I237" s="423"/>
      <c r="J237" s="423"/>
      <c r="K237" s="423"/>
      <c r="L237" s="423"/>
      <c r="M237" s="423"/>
      <c r="N237" s="423"/>
      <c r="O237" s="423"/>
      <c r="P237" s="423"/>
      <c r="Q237" s="423"/>
      <c r="R237" s="423"/>
      <c r="S237" s="423"/>
      <c r="T237" s="417" t="str">
        <f>IF(B90="",IF(B65="","",AB237),AB237)</f>
        <v/>
      </c>
      <c r="U237" s="418"/>
      <c r="V237" s="418"/>
      <c r="W237" s="12" t="s">
        <v>284</v>
      </c>
      <c r="X237" s="13"/>
      <c r="AB237" s="4" t="str">
        <f>IFERROR(IF(U53="","",IF(U53="T-G1",10,IF(U53="T-G2",30,IF(U53="T-G3",50,0)))+IF(B67="",IF(U59="『ZEH』",50,IF(U59="Nearly ZEH",50,0)))),0)</f>
        <v/>
      </c>
    </row>
    <row r="238" spans="1:28" x14ac:dyDescent="0.15">
      <c r="G238" s="41"/>
    </row>
    <row r="239" spans="1:28" x14ac:dyDescent="0.15">
      <c r="G239" s="41"/>
    </row>
    <row r="240" spans="1:28" x14ac:dyDescent="0.15">
      <c r="A240" s="15" t="s">
        <v>585</v>
      </c>
      <c r="G240" s="41"/>
    </row>
    <row r="241" spans="1:27" x14ac:dyDescent="0.15">
      <c r="A241" s="571" t="s">
        <v>586</v>
      </c>
      <c r="B241" s="571"/>
      <c r="C241" s="571"/>
      <c r="D241" s="571"/>
      <c r="E241" s="571"/>
      <c r="F241" s="571"/>
      <c r="G241" s="571"/>
      <c r="H241" s="571"/>
      <c r="I241" s="571"/>
      <c r="J241" s="571"/>
      <c r="K241" s="571"/>
      <c r="L241" s="571"/>
      <c r="M241" s="571"/>
      <c r="N241" s="571"/>
      <c r="O241" s="571"/>
      <c r="P241" s="571"/>
      <c r="Q241" s="571"/>
      <c r="R241" s="571"/>
      <c r="S241" s="571"/>
      <c r="T241" s="571"/>
      <c r="U241" s="571"/>
      <c r="V241" s="571"/>
      <c r="W241" s="571"/>
      <c r="X241" s="571"/>
      <c r="Y241" s="571"/>
      <c r="Z241" s="571"/>
      <c r="AA241" s="571"/>
    </row>
    <row r="242" spans="1:27" x14ac:dyDescent="0.15">
      <c r="A242" s="571"/>
      <c r="B242" s="571"/>
      <c r="C242" s="571"/>
      <c r="D242" s="571"/>
      <c r="E242" s="571"/>
      <c r="F242" s="571"/>
      <c r="G242" s="571"/>
      <c r="H242" s="571"/>
      <c r="I242" s="571"/>
      <c r="J242" s="571"/>
      <c r="K242" s="571"/>
      <c r="L242" s="571"/>
      <c r="M242" s="571"/>
      <c r="N242" s="571"/>
      <c r="O242" s="571"/>
      <c r="P242" s="571"/>
      <c r="Q242" s="571"/>
      <c r="R242" s="571"/>
      <c r="S242" s="571"/>
      <c r="T242" s="571"/>
      <c r="U242" s="571"/>
      <c r="V242" s="571"/>
      <c r="W242" s="571"/>
      <c r="X242" s="571"/>
      <c r="Y242" s="571"/>
      <c r="Z242" s="571"/>
      <c r="AA242" s="571"/>
    </row>
    <row r="243" spans="1:27" x14ac:dyDescent="0.15">
      <c r="A243" s="15"/>
      <c r="G243" s="41"/>
    </row>
    <row r="245" spans="1:27" x14ac:dyDescent="0.15">
      <c r="C245" s="1" t="s">
        <v>83</v>
      </c>
    </row>
    <row r="246" spans="1:27" x14ac:dyDescent="0.15">
      <c r="C246" s="27" t="s">
        <v>122</v>
      </c>
    </row>
    <row r="248" spans="1:27" x14ac:dyDescent="0.15">
      <c r="C248" s="1" t="s">
        <v>587</v>
      </c>
    </row>
    <row r="249" spans="1:27" x14ac:dyDescent="0.15">
      <c r="C249" s="1" t="s">
        <v>588</v>
      </c>
    </row>
    <row r="250" spans="1:27" hidden="1" x14ac:dyDescent="0.15">
      <c r="C250" s="1" t="str">
        <f>IF(I76="有","他に利用する補助金一覧表（様式第６号別紙）","")</f>
        <v/>
      </c>
    </row>
    <row r="251" spans="1:27" x14ac:dyDescent="0.15">
      <c r="C251" s="1" t="s">
        <v>243</v>
      </c>
    </row>
    <row r="262" spans="1:28" x14ac:dyDescent="0.15">
      <c r="A262" s="481" t="s">
        <v>512</v>
      </c>
      <c r="B262" s="481"/>
      <c r="C262" s="481"/>
      <c r="D262" s="481"/>
      <c r="E262" s="481"/>
      <c r="F262" s="481"/>
      <c r="G262" s="481"/>
      <c r="H262" s="481"/>
      <c r="I262" s="481"/>
      <c r="J262" s="481"/>
      <c r="K262" s="481"/>
      <c r="L262" s="481"/>
      <c r="M262" s="481"/>
      <c r="N262" s="481"/>
      <c r="O262" s="481"/>
      <c r="P262" s="481"/>
      <c r="Q262" s="481"/>
      <c r="R262" s="481"/>
      <c r="S262" s="481"/>
      <c r="T262" s="481"/>
      <c r="U262" s="481"/>
      <c r="V262" s="481"/>
      <c r="W262" s="481"/>
      <c r="X262" s="481"/>
      <c r="Y262" s="481"/>
      <c r="Z262" s="481"/>
      <c r="AA262" s="481"/>
    </row>
    <row r="263" spans="1:28" x14ac:dyDescent="0.15">
      <c r="A263" s="481"/>
      <c r="B263" s="481"/>
      <c r="C263" s="481"/>
      <c r="D263" s="481"/>
      <c r="E263" s="481"/>
      <c r="F263" s="481"/>
      <c r="G263" s="481"/>
      <c r="H263" s="481"/>
      <c r="I263" s="481"/>
      <c r="J263" s="481"/>
      <c r="K263" s="481"/>
      <c r="L263" s="481"/>
      <c r="M263" s="481"/>
      <c r="N263" s="481"/>
      <c r="O263" s="481"/>
      <c r="P263" s="481"/>
      <c r="Q263" s="481"/>
      <c r="R263" s="481"/>
      <c r="S263" s="481"/>
      <c r="T263" s="481"/>
      <c r="U263" s="481"/>
      <c r="V263" s="481"/>
      <c r="W263" s="481"/>
      <c r="X263" s="481"/>
      <c r="Y263" s="481"/>
      <c r="Z263" s="481"/>
      <c r="AA263" s="481"/>
    </row>
    <row r="265" spans="1:28" ht="17.25" customHeight="1" x14ac:dyDescent="0.15">
      <c r="J265" s="565" t="s">
        <v>221</v>
      </c>
      <c r="K265" s="462"/>
      <c r="L265" s="462"/>
      <c r="M265" s="462"/>
      <c r="N265" s="462"/>
      <c r="O265" s="462"/>
      <c r="P265" s="462"/>
      <c r="Q265" s="462"/>
      <c r="R265" s="462"/>
      <c r="S265" s="462"/>
      <c r="T265" s="462"/>
      <c r="U265" s="462"/>
      <c r="V265" s="462"/>
      <c r="W265" s="462"/>
      <c r="X265" s="462"/>
      <c r="Y265" s="462"/>
      <c r="Z265" s="462"/>
      <c r="AA265" s="462"/>
      <c r="AB265" s="5" t="str">
        <f>IF(P265="","←工事監理者氏名（工事監理者が不要な場合は工事施工者氏名を選択し、当該内容）を入力してください。","")</f>
        <v>←工事監理者氏名（工事監理者が不要な場合は工事施工者氏名を選択し、当該内容）を入力してください。</v>
      </c>
    </row>
    <row r="266" spans="1:28" ht="17.25" customHeight="1" x14ac:dyDescent="0.15">
      <c r="J266" s="461" t="s">
        <v>185</v>
      </c>
      <c r="K266" s="461"/>
      <c r="L266" s="461"/>
      <c r="M266" s="461"/>
      <c r="N266" s="461"/>
      <c r="O266" s="461"/>
      <c r="P266" s="462"/>
      <c r="Q266" s="462"/>
      <c r="R266" s="462"/>
      <c r="S266" s="462"/>
      <c r="T266" s="462"/>
      <c r="U266" s="462"/>
      <c r="V266" s="462"/>
      <c r="W266" s="462"/>
      <c r="X266" s="462"/>
      <c r="Y266" s="462"/>
      <c r="Z266" s="462"/>
      <c r="AA266" s="462"/>
      <c r="AB266" s="5" t="str">
        <f>IF(P266="","←建築士事務所名を入力してください。","")</f>
        <v>←建築士事務所名を入力してください。</v>
      </c>
    </row>
    <row r="267" spans="1:28" ht="17.25" customHeight="1" x14ac:dyDescent="0.15">
      <c r="J267" s="500" t="s">
        <v>186</v>
      </c>
      <c r="K267" s="501"/>
      <c r="L267" s="501"/>
      <c r="M267" s="501"/>
      <c r="N267" s="501"/>
      <c r="O267" s="502"/>
      <c r="P267" s="445" t="s">
        <v>57</v>
      </c>
      <c r="Q267" s="446"/>
      <c r="R267" s="446"/>
      <c r="S267" s="446"/>
      <c r="T267" s="457"/>
      <c r="U267" s="457"/>
      <c r="V267" s="457"/>
      <c r="W267" s="457"/>
      <c r="X267" s="457"/>
      <c r="Y267" s="457"/>
      <c r="Z267" s="457"/>
      <c r="AA267" s="458"/>
      <c r="AB267" s="5" t="str">
        <f>IF(T267="","←建築士事務所の登録区分を選択（１級、２級、木造）してください。","")</f>
        <v>←建築士事務所の登録区分を選択（１級、２級、木造）してください。</v>
      </c>
    </row>
    <row r="268" spans="1:28" ht="17.25" customHeight="1" x14ac:dyDescent="0.15">
      <c r="J268" s="554"/>
      <c r="K268" s="555"/>
      <c r="L268" s="555"/>
      <c r="M268" s="555"/>
      <c r="N268" s="555"/>
      <c r="O268" s="556"/>
      <c r="P268" s="445" t="s">
        <v>188</v>
      </c>
      <c r="Q268" s="446"/>
      <c r="R268" s="446"/>
      <c r="S268" s="446"/>
      <c r="T268" s="457"/>
      <c r="U268" s="457"/>
      <c r="V268" s="457"/>
      <c r="W268" s="457"/>
      <c r="X268" s="457"/>
      <c r="Y268" s="457"/>
      <c r="Z268" s="446" t="s">
        <v>189</v>
      </c>
      <c r="AA268" s="447"/>
      <c r="AB268" s="5" t="str">
        <f>IF(T268="","←建築士事務所の登録を受けた都道府県名入力してください。","")</f>
        <v>←建築士事務所の登録を受けた都道府県名入力してください。</v>
      </c>
    </row>
    <row r="269" spans="1:28" ht="17.25" customHeight="1" x14ac:dyDescent="0.15">
      <c r="J269" s="503"/>
      <c r="K269" s="504"/>
      <c r="L269" s="504"/>
      <c r="M269" s="504"/>
      <c r="N269" s="504"/>
      <c r="O269" s="505"/>
      <c r="P269" s="445" t="s">
        <v>187</v>
      </c>
      <c r="Q269" s="446"/>
      <c r="R269" s="446"/>
      <c r="S269" s="446"/>
      <c r="T269" s="557"/>
      <c r="U269" s="557"/>
      <c r="V269" s="557"/>
      <c r="W269" s="557"/>
      <c r="X269" s="557"/>
      <c r="Y269" s="557"/>
      <c r="Z269" s="557"/>
      <c r="AA269" s="558"/>
      <c r="AB269" s="5" t="str">
        <f>IF(T269="","←建築士事務所の登録番号を入力してください。","")</f>
        <v>←建築士事務所の登録番号を入力してください。</v>
      </c>
    </row>
    <row r="270" spans="1:28" x14ac:dyDescent="0.15">
      <c r="A270" s="1" t="s">
        <v>213</v>
      </c>
    </row>
    <row r="271" spans="1:28" ht="31.5" customHeight="1" x14ac:dyDescent="0.15">
      <c r="A271" s="481" t="s">
        <v>222</v>
      </c>
      <c r="B271" s="481"/>
      <c r="C271" s="481"/>
      <c r="D271" s="481"/>
      <c r="E271" s="481"/>
      <c r="F271" s="481"/>
      <c r="G271" s="481"/>
      <c r="H271" s="481"/>
      <c r="I271" s="481"/>
      <c r="J271" s="481"/>
      <c r="K271" s="481"/>
      <c r="L271" s="481"/>
      <c r="M271" s="481"/>
      <c r="N271" s="481"/>
      <c r="O271" s="481"/>
      <c r="P271" s="481"/>
      <c r="Q271" s="481"/>
      <c r="R271" s="481"/>
      <c r="S271" s="481"/>
      <c r="T271" s="481"/>
      <c r="U271" s="481"/>
      <c r="V271" s="481"/>
      <c r="W271" s="481"/>
      <c r="X271" s="481"/>
      <c r="Y271" s="481"/>
      <c r="Z271" s="481"/>
      <c r="AA271" s="481"/>
    </row>
  </sheetData>
  <mergeCells count="207">
    <mergeCell ref="A4:AA4"/>
    <mergeCell ref="D31:H31"/>
    <mergeCell ref="I31:X31"/>
    <mergeCell ref="A262:AA263"/>
    <mergeCell ref="K232:M233"/>
    <mergeCell ref="H177:AA179"/>
    <mergeCell ref="H183:O183"/>
    <mergeCell ref="H184:O184"/>
    <mergeCell ref="C133:N134"/>
    <mergeCell ref="I76:N76"/>
    <mergeCell ref="P76:AA76"/>
    <mergeCell ref="I47:N47"/>
    <mergeCell ref="D100:P100"/>
    <mergeCell ref="Q101:T101"/>
    <mergeCell ref="Q102:T102"/>
    <mergeCell ref="Y102:Z102"/>
    <mergeCell ref="S48:T48"/>
    <mergeCell ref="V48:W48"/>
    <mergeCell ref="Q133:AA134"/>
    <mergeCell ref="Y106:Z106"/>
    <mergeCell ref="Q130:AA131"/>
    <mergeCell ref="D48:N48"/>
    <mergeCell ref="U100:X101"/>
    <mergeCell ref="Y100:AA101"/>
    <mergeCell ref="Y127:Z127"/>
    <mergeCell ref="Y123:AA126"/>
    <mergeCell ref="H160:N160"/>
    <mergeCell ref="A271:AA271"/>
    <mergeCell ref="P267:S267"/>
    <mergeCell ref="J265:O265"/>
    <mergeCell ref="P265:AA265"/>
    <mergeCell ref="J266:O266"/>
    <mergeCell ref="P266:AA266"/>
    <mergeCell ref="C222:G222"/>
    <mergeCell ref="C180:AA180"/>
    <mergeCell ref="C184:E184"/>
    <mergeCell ref="C191:E191"/>
    <mergeCell ref="C199:E199"/>
    <mergeCell ref="C207:E207"/>
    <mergeCell ref="C217:E217"/>
    <mergeCell ref="C211:AA213"/>
    <mergeCell ref="C218:AA220"/>
    <mergeCell ref="C229:AA229"/>
    <mergeCell ref="I200:L200"/>
    <mergeCell ref="H222:AA226"/>
    <mergeCell ref="C227:L228"/>
    <mergeCell ref="T267:AA267"/>
    <mergeCell ref="J267:O269"/>
    <mergeCell ref="T268:Y268"/>
    <mergeCell ref="Z268:AA268"/>
    <mergeCell ref="P269:S269"/>
    <mergeCell ref="T269:AA269"/>
    <mergeCell ref="C171:AA172"/>
    <mergeCell ref="Y168:AA169"/>
    <mergeCell ref="Y170:Z170"/>
    <mergeCell ref="N193:P193"/>
    <mergeCell ref="N194:P194"/>
    <mergeCell ref="N200:P200"/>
    <mergeCell ref="R193:U193"/>
    <mergeCell ref="R194:U194"/>
    <mergeCell ref="V193:Z193"/>
    <mergeCell ref="V194:Z194"/>
    <mergeCell ref="P268:S268"/>
    <mergeCell ref="C224:E224"/>
    <mergeCell ref="N210:P210"/>
    <mergeCell ref="H215:AA216"/>
    <mergeCell ref="N228:P228"/>
    <mergeCell ref="B169:X170"/>
    <mergeCell ref="C179:E179"/>
    <mergeCell ref="B230:E230"/>
    <mergeCell ref="A241:AA242"/>
    <mergeCell ref="N217:P217"/>
    <mergeCell ref="Y107:Z107"/>
    <mergeCell ref="Q104:T104"/>
    <mergeCell ref="Y104:Z104"/>
    <mergeCell ref="O10:Z10"/>
    <mergeCell ref="O32:R32"/>
    <mergeCell ref="A17:AA17"/>
    <mergeCell ref="C21:AA22"/>
    <mergeCell ref="I39:M39"/>
    <mergeCell ref="V39:W39"/>
    <mergeCell ref="I35:N35"/>
    <mergeCell ref="W32:X32"/>
    <mergeCell ref="S32:V32"/>
    <mergeCell ref="S38:T38"/>
    <mergeCell ref="S39:T39"/>
    <mergeCell ref="V38:W38"/>
    <mergeCell ref="L33:L34"/>
    <mergeCell ref="I38:M38"/>
    <mergeCell ref="S35:U35"/>
    <mergeCell ref="V35:W35"/>
    <mergeCell ref="N39:Q39"/>
    <mergeCell ref="U104:X104"/>
    <mergeCell ref="B97:AA98"/>
    <mergeCell ref="U82:Z82"/>
    <mergeCell ref="J12:M12"/>
    <mergeCell ref="A5:AA6"/>
    <mergeCell ref="D35:H35"/>
    <mergeCell ref="D37:H37"/>
    <mergeCell ref="I37:X37"/>
    <mergeCell ref="D32:H32"/>
    <mergeCell ref="V33:W33"/>
    <mergeCell ref="V34:W34"/>
    <mergeCell ref="R33:U33"/>
    <mergeCell ref="R34:U34"/>
    <mergeCell ref="H8:I8"/>
    <mergeCell ref="K8:L8"/>
    <mergeCell ref="N14:Z14"/>
    <mergeCell ref="N11:Z11"/>
    <mergeCell ref="I36:K36"/>
    <mergeCell ref="E8:F8"/>
    <mergeCell ref="C8:D8"/>
    <mergeCell ref="N12:Z12"/>
    <mergeCell ref="J13:M13"/>
    <mergeCell ref="N13:Z13"/>
    <mergeCell ref="J14:M14"/>
    <mergeCell ref="A3:AA3"/>
    <mergeCell ref="U105:X105"/>
    <mergeCell ref="U106:X106"/>
    <mergeCell ref="Q106:T106"/>
    <mergeCell ref="F105:P105"/>
    <mergeCell ref="F106:P106"/>
    <mergeCell ref="D93:H93"/>
    <mergeCell ref="I93:X93"/>
    <mergeCell ref="I30:X30"/>
    <mergeCell ref="D29:H30"/>
    <mergeCell ref="I29:L29"/>
    <mergeCell ref="M29:X29"/>
    <mergeCell ref="I32:N32"/>
    <mergeCell ref="M33:Q34"/>
    <mergeCell ref="D33:H34"/>
    <mergeCell ref="I33:K34"/>
    <mergeCell ref="N38:Q38"/>
    <mergeCell ref="D38:H39"/>
    <mergeCell ref="U84:Z84"/>
    <mergeCell ref="D85:O85"/>
    <mergeCell ref="P85:T85"/>
    <mergeCell ref="U85:Z85"/>
    <mergeCell ref="D82:O82"/>
    <mergeCell ref="P82:T82"/>
    <mergeCell ref="P208:AA208"/>
    <mergeCell ref="H209:O209"/>
    <mergeCell ref="P209:AA209"/>
    <mergeCell ref="H205:AA207"/>
    <mergeCell ref="H197:AA198"/>
    <mergeCell ref="N186:P186"/>
    <mergeCell ref="N185:S185"/>
    <mergeCell ref="C187:AA187"/>
    <mergeCell ref="H161:N161"/>
    <mergeCell ref="O161:Z161"/>
    <mergeCell ref="H162:N162"/>
    <mergeCell ref="O162:Z162"/>
    <mergeCell ref="B161:G163"/>
    <mergeCell ref="H163:N163"/>
    <mergeCell ref="O163:Z163"/>
    <mergeCell ref="P184:AA184"/>
    <mergeCell ref="C201:AA203"/>
    <mergeCell ref="H208:O208"/>
    <mergeCell ref="P183:AA183"/>
    <mergeCell ref="B159:G160"/>
    <mergeCell ref="C136:N136"/>
    <mergeCell ref="Q136:AA136"/>
    <mergeCell ref="H159:N159"/>
    <mergeCell ref="O159:Z159"/>
    <mergeCell ref="I43:X43"/>
    <mergeCell ref="I42:X42"/>
    <mergeCell ref="D43:H43"/>
    <mergeCell ref="D44:H44"/>
    <mergeCell ref="U80:Z80"/>
    <mergeCell ref="P80:T80"/>
    <mergeCell ref="D80:O80"/>
    <mergeCell ref="D81:O81"/>
    <mergeCell ref="P81:T81"/>
    <mergeCell ref="U81:Z81"/>
    <mergeCell ref="D42:H42"/>
    <mergeCell ref="I44:X44"/>
    <mergeCell ref="U53:Z53"/>
    <mergeCell ref="U56:Z56"/>
    <mergeCell ref="U59:Z59"/>
    <mergeCell ref="Y142:Z142"/>
    <mergeCell ref="Y140:AA141"/>
    <mergeCell ref="C138:Z139"/>
    <mergeCell ref="O160:Z160"/>
    <mergeCell ref="T236:V236"/>
    <mergeCell ref="T237:V237"/>
    <mergeCell ref="D236:S236"/>
    <mergeCell ref="D237:S237"/>
    <mergeCell ref="Y103:Z103"/>
    <mergeCell ref="D47:H47"/>
    <mergeCell ref="D76:H76"/>
    <mergeCell ref="D101:P101"/>
    <mergeCell ref="O48:Q48"/>
    <mergeCell ref="D77:H77"/>
    <mergeCell ref="I77:X77"/>
    <mergeCell ref="D83:O83"/>
    <mergeCell ref="Q105:T105"/>
    <mergeCell ref="G104:P104"/>
    <mergeCell ref="Q103:T103"/>
    <mergeCell ref="Q100:T100"/>
    <mergeCell ref="U103:X103"/>
    <mergeCell ref="E102:P102"/>
    <mergeCell ref="F103:P103"/>
    <mergeCell ref="U102:X102"/>
    <mergeCell ref="P83:T83"/>
    <mergeCell ref="U83:Z83"/>
    <mergeCell ref="D84:O84"/>
    <mergeCell ref="P84:T84"/>
  </mergeCells>
  <phoneticPr fontId="1"/>
  <conditionalFormatting sqref="O10:Z10 N11:Z11 I37:X37 I42:X44 I30:I33 M29 O48 N14:Z14">
    <cfRule type="containsBlanks" dxfId="99" priority="171">
      <formula>LEN(TRIM(I10))=0</formula>
    </cfRule>
  </conditionalFormatting>
  <conditionalFormatting sqref="L36 Q36 V36">
    <cfRule type="containsBlanks" dxfId="98" priority="165">
      <formula>LEN(TRIM(L36))=0</formula>
    </cfRule>
  </conditionalFormatting>
  <conditionalFormatting sqref="V33:W33">
    <cfRule type="expression" dxfId="97" priority="159">
      <formula>AND($I$32="併用住宅",$V$33="")</formula>
    </cfRule>
  </conditionalFormatting>
  <conditionalFormatting sqref="V34:W34">
    <cfRule type="expression" dxfId="96" priority="158">
      <formula>AND($I$32="併用住宅",$V$34="")</formula>
    </cfRule>
  </conditionalFormatting>
  <conditionalFormatting sqref="I76:N76">
    <cfRule type="containsBlanks" dxfId="95" priority="156">
      <formula>LEN(TRIM(I76))=0</formula>
    </cfRule>
  </conditionalFormatting>
  <conditionalFormatting sqref="Q101:Q106">
    <cfRule type="containsBlanks" dxfId="94" priority="154">
      <formula>LEN(TRIM(Q101))=0</formula>
    </cfRule>
  </conditionalFormatting>
  <conditionalFormatting sqref="U103:X106">
    <cfRule type="expression" dxfId="93" priority="147">
      <formula>$I$32="併用住宅"</formula>
    </cfRule>
    <cfRule type="expression" dxfId="92" priority="151">
      <formula>AND($I$32="併用住宅",$U$103="")</formula>
    </cfRule>
  </conditionalFormatting>
  <conditionalFormatting sqref="U100:X101">
    <cfRule type="expression" dxfId="91" priority="150">
      <formula>$I$32="併用住宅"</formula>
    </cfRule>
  </conditionalFormatting>
  <conditionalFormatting sqref="B21">
    <cfRule type="containsBlanks" dxfId="90" priority="198">
      <formula>LEN(TRIM(B21))=0</formula>
    </cfRule>
  </conditionalFormatting>
  <conditionalFormatting sqref="B92">
    <cfRule type="containsBlanks" dxfId="89" priority="205">
      <formula>LEN(TRIM(B92))=0</formula>
    </cfRule>
  </conditionalFormatting>
  <conditionalFormatting sqref="U102:X102">
    <cfRule type="expression" dxfId="88" priority="148">
      <formula>$I$32="併用住宅"</formula>
    </cfRule>
    <cfRule type="expression" dxfId="87" priority="152">
      <formula>AND($I$32="併用住宅",$U$102="")</formula>
    </cfRule>
  </conditionalFormatting>
  <conditionalFormatting sqref="B90">
    <cfRule type="containsBlanks" dxfId="86" priority="204">
      <formula>LEN(TRIM(B90))=0</formula>
    </cfRule>
  </conditionalFormatting>
  <conditionalFormatting sqref="B24">
    <cfRule type="containsBlanks" dxfId="85" priority="199">
      <formula>LEN(TRIM(B24))=0</formula>
    </cfRule>
  </conditionalFormatting>
  <conditionalFormatting sqref="B41">
    <cfRule type="containsBlanks" dxfId="84" priority="200">
      <formula>LEN(TRIM(B41))=0</formula>
    </cfRule>
  </conditionalFormatting>
  <conditionalFormatting sqref="B46">
    <cfRule type="containsBlanks" dxfId="83" priority="201">
      <formula>LEN(TRIM(B46))=0</formula>
    </cfRule>
  </conditionalFormatting>
  <conditionalFormatting sqref="B51">
    <cfRule type="containsBlanks" dxfId="82" priority="202">
      <formula>LEN(TRIM(B51))=0</formula>
    </cfRule>
  </conditionalFormatting>
  <conditionalFormatting sqref="N217:P217">
    <cfRule type="containsBlanks" dxfId="81" priority="192">
      <formula>LEN(TRIM(N217))=0</formula>
    </cfRule>
  </conditionalFormatting>
  <conditionalFormatting sqref="S32">
    <cfRule type="containsBlanks" dxfId="80" priority="95">
      <formula>LEN(TRIM(S32))=0</formula>
    </cfRule>
  </conditionalFormatting>
  <conditionalFormatting sqref="V35">
    <cfRule type="containsBlanks" dxfId="79" priority="90">
      <formula>LEN(TRIM(V35))=0</formula>
    </cfRule>
  </conditionalFormatting>
  <conditionalFormatting sqref="H8">
    <cfRule type="containsBlanks" dxfId="78" priority="87">
      <formula>LEN(TRIM(H8))=0</formula>
    </cfRule>
  </conditionalFormatting>
  <conditionalFormatting sqref="K8">
    <cfRule type="containsBlanks" dxfId="77" priority="86">
      <formula>LEN(TRIM(K8))=0</formula>
    </cfRule>
  </conditionalFormatting>
  <conditionalFormatting sqref="C8 E8">
    <cfRule type="containsBlanks" dxfId="76" priority="85">
      <formula>LEN(TRIM(C8))=0</formula>
    </cfRule>
  </conditionalFormatting>
  <conditionalFormatting sqref="N185:S185">
    <cfRule type="containsBlanks" dxfId="75" priority="184">
      <formula>LEN(TRIM(N185))=0</formula>
    </cfRule>
  </conditionalFormatting>
  <conditionalFormatting sqref="N186:P186">
    <cfRule type="containsBlanks" dxfId="74" priority="185">
      <formula>LEN(TRIM(N186))=0</formula>
    </cfRule>
  </conditionalFormatting>
  <conditionalFormatting sqref="B150">
    <cfRule type="containsBlanks" dxfId="73" priority="176">
      <formula>LEN(TRIM(B150))=0</formula>
    </cfRule>
  </conditionalFormatting>
  <conditionalFormatting sqref="N210:P210">
    <cfRule type="containsBlanks" dxfId="72" priority="191">
      <formula>LEN(TRIM(N210))=0</formula>
    </cfRule>
  </conditionalFormatting>
  <conditionalFormatting sqref="N228:P228">
    <cfRule type="containsBlanks" dxfId="71" priority="194">
      <formula>LEN(TRIM(N228))=0</formula>
    </cfRule>
  </conditionalFormatting>
  <conditionalFormatting sqref="N200:P200">
    <cfRule type="containsBlanks" dxfId="70" priority="190">
      <formula>LEN(TRIM(N200))=0</formula>
    </cfRule>
  </conditionalFormatting>
  <conditionalFormatting sqref="I47:N47">
    <cfRule type="containsBlanks" dxfId="69" priority="77">
      <formula>LEN(TRIM(I47))=0</formula>
    </cfRule>
  </conditionalFormatting>
  <conditionalFormatting sqref="V38 S38">
    <cfRule type="containsBlanks" dxfId="68" priority="74">
      <formula>LEN(TRIM(S38))=0</formula>
    </cfRule>
  </conditionalFormatting>
  <conditionalFormatting sqref="N38:Q38">
    <cfRule type="containsBlanks" dxfId="67" priority="73">
      <formula>LEN(TRIM(N38))=0</formula>
    </cfRule>
  </conditionalFormatting>
  <conditionalFormatting sqref="V39 S39">
    <cfRule type="containsBlanks" dxfId="66" priority="72">
      <formula>LEN(TRIM(S39))=0</formula>
    </cfRule>
  </conditionalFormatting>
  <conditionalFormatting sqref="N39:Q39">
    <cfRule type="containsBlanks" dxfId="65" priority="71">
      <formula>LEN(TRIM(N39))=0</formula>
    </cfRule>
  </conditionalFormatting>
  <conditionalFormatting sqref="O159:Z163">
    <cfRule type="containsBlanks" dxfId="64" priority="70">
      <formula>LEN(TRIM(O159))=0</formula>
    </cfRule>
  </conditionalFormatting>
  <conditionalFormatting sqref="B222">
    <cfRule type="containsBlanks" dxfId="63" priority="187">
      <formula>LEN(TRIM(B222))=0</formula>
    </cfRule>
  </conditionalFormatting>
  <conditionalFormatting sqref="B148">
    <cfRule type="containsBlanks" dxfId="62" priority="175">
      <formula>LEN(TRIM(B148))=0</formula>
    </cfRule>
  </conditionalFormatting>
  <conditionalFormatting sqref="N193:P194">
    <cfRule type="containsBlanks" dxfId="61" priority="186">
      <formula>LEN(TRIM(N193))=0</formula>
    </cfRule>
  </conditionalFormatting>
  <conditionalFormatting sqref="B75">
    <cfRule type="containsBlanks" dxfId="60" priority="203">
      <formula>LEN(TRIM(B75))=0</formula>
    </cfRule>
  </conditionalFormatting>
  <conditionalFormatting sqref="B96">
    <cfRule type="containsBlanks" dxfId="59" priority="197">
      <formula>LEN(TRIM(B96))=0</formula>
    </cfRule>
  </conditionalFormatting>
  <conditionalFormatting sqref="B129">
    <cfRule type="containsBlanks" dxfId="58" priority="173">
      <formula>LEN(TRIM(B129))=0</formula>
    </cfRule>
  </conditionalFormatting>
  <conditionalFormatting sqref="P129">
    <cfRule type="containsBlanks" dxfId="57" priority="174">
      <formula>LEN(TRIM(P129))=0</formula>
    </cfRule>
  </conditionalFormatting>
  <conditionalFormatting sqref="B152">
    <cfRule type="containsBlanks" dxfId="56" priority="177">
      <formula>LEN(TRIM(B152))=0</formula>
    </cfRule>
  </conditionalFormatting>
  <conditionalFormatting sqref="B154">
    <cfRule type="containsBlanks" dxfId="55" priority="178">
      <formula>LEN(TRIM(B154))=0</formula>
    </cfRule>
  </conditionalFormatting>
  <conditionalFormatting sqref="B156">
    <cfRule type="containsBlanks" dxfId="54" priority="179">
      <formula>LEN(TRIM(B156))=0</formula>
    </cfRule>
  </conditionalFormatting>
  <conditionalFormatting sqref="B174">
    <cfRule type="containsBlanks" dxfId="53" priority="180">
      <formula>LEN(TRIM(B174))=0</formula>
    </cfRule>
  </conditionalFormatting>
  <conditionalFormatting sqref="B177">
    <cfRule type="containsBlanks" dxfId="52" priority="181">
      <formula>LEN(TRIM(B177))=0</formula>
    </cfRule>
  </conditionalFormatting>
  <conditionalFormatting sqref="B182">
    <cfRule type="containsBlanks" dxfId="51" priority="182">
      <formula>LEN(TRIM(B182))=0</formula>
    </cfRule>
  </conditionalFormatting>
  <conditionalFormatting sqref="B189">
    <cfRule type="containsBlanks" dxfId="50" priority="183">
      <formula>LEN(TRIM(B189))=0</formula>
    </cfRule>
  </conditionalFormatting>
  <conditionalFormatting sqref="B197">
    <cfRule type="containsBlanks" dxfId="49" priority="189">
      <formula>LEN(TRIM(B197))=0</formula>
    </cfRule>
  </conditionalFormatting>
  <conditionalFormatting sqref="B205">
    <cfRule type="containsBlanks" dxfId="48" priority="195">
      <formula>LEN(TRIM(B205))=0</formula>
    </cfRule>
  </conditionalFormatting>
  <conditionalFormatting sqref="B215">
    <cfRule type="containsBlanks" dxfId="47" priority="193">
      <formula>LEN(TRIM(B215))=0</formula>
    </cfRule>
  </conditionalFormatting>
  <conditionalFormatting sqref="P265:AA266">
    <cfRule type="containsBlanks" dxfId="46" priority="47">
      <formula>LEN(TRIM(P265))=0</formula>
    </cfRule>
  </conditionalFormatting>
  <conditionalFormatting sqref="T267:AA267 T269:AA269 T268 Z268">
    <cfRule type="containsBlanks" dxfId="45" priority="46">
      <formula>LEN(TRIM(T267))=0</formula>
    </cfRule>
  </conditionalFormatting>
  <conditionalFormatting sqref="I93:X93">
    <cfRule type="containsBlanks" dxfId="44" priority="45">
      <formula>LEN(TRIM(I93))=0</formula>
    </cfRule>
  </conditionalFormatting>
  <conditionalFormatting sqref="R193:U194">
    <cfRule type="containsBlanks" dxfId="43" priority="188">
      <formula>LEN(TRIM(R193))=0</formula>
    </cfRule>
  </conditionalFormatting>
  <conditionalFormatting sqref="V193:Z193">
    <cfRule type="expression" dxfId="42" priority="39">
      <formula>AND($R$193="その他のこて塗り",$V$193="")</formula>
    </cfRule>
    <cfRule type="expression" dxfId="41" priority="40">
      <formula>"$R$158=""その他のこて塗り"""</formula>
    </cfRule>
  </conditionalFormatting>
  <conditionalFormatting sqref="V194:Z194">
    <cfRule type="expression" dxfId="40" priority="38">
      <formula>AND($R$194="その他のこて塗り",$V$194="")</formula>
    </cfRule>
  </conditionalFormatting>
  <conditionalFormatting sqref="I35">
    <cfRule type="containsBlanks" dxfId="39" priority="30">
      <formula>LEN(TRIM(I35))=0</formula>
    </cfRule>
  </conditionalFormatting>
  <conditionalFormatting sqref="V48 S48">
    <cfRule type="containsBlanks" dxfId="38" priority="29">
      <formula>LEN(TRIM(S48))=0</formula>
    </cfRule>
  </conditionalFormatting>
  <conditionalFormatting sqref="B87">
    <cfRule type="containsBlanks" dxfId="37" priority="26">
      <formula>LEN(TRIM(B87))=0</formula>
    </cfRule>
  </conditionalFormatting>
  <conditionalFormatting sqref="I77:X79 I86:X86">
    <cfRule type="expression" dxfId="36" priority="27">
      <formula>AND($I$37="その他",#REF!="")</formula>
    </cfRule>
  </conditionalFormatting>
  <conditionalFormatting sqref="B67">
    <cfRule type="containsBlanks" dxfId="35" priority="24">
      <formula>LEN(TRIM(B67))=0</formula>
    </cfRule>
  </conditionalFormatting>
  <conditionalFormatting sqref="B158">
    <cfRule type="containsBlanks" dxfId="34" priority="23">
      <formula>LEN(TRIM(B158))=0</formula>
    </cfRule>
  </conditionalFormatting>
  <conditionalFormatting sqref="B53">
    <cfRule type="containsBlanks" dxfId="33" priority="22">
      <formula>LEN(TRIM(B53))=0</formula>
    </cfRule>
  </conditionalFormatting>
  <conditionalFormatting sqref="U80:U81 U83:U85">
    <cfRule type="expression" dxfId="32" priority="20">
      <formula>AND($I$37="その他",#REF!="")</formula>
    </cfRule>
  </conditionalFormatting>
  <conditionalFormatting sqref="P80:P81 P83:P85">
    <cfRule type="expression" dxfId="31" priority="19">
      <formula>AND($I$37="その他",#REF!="")</formula>
    </cfRule>
  </conditionalFormatting>
  <conditionalFormatting sqref="D81:Z81 D83:Z85">
    <cfRule type="cellIs" dxfId="30" priority="18" operator="equal">
      <formula>""</formula>
    </cfRule>
  </conditionalFormatting>
  <conditionalFormatting sqref="U82">
    <cfRule type="expression" dxfId="29" priority="17">
      <formula>AND($I$37="その他",#REF!="")</formula>
    </cfRule>
  </conditionalFormatting>
  <conditionalFormatting sqref="P82">
    <cfRule type="expression" dxfId="28" priority="16">
      <formula>AND($I$37="その他",#REF!="")</formula>
    </cfRule>
  </conditionalFormatting>
  <conditionalFormatting sqref="D82:Z82">
    <cfRule type="cellIs" dxfId="27" priority="15" operator="equal">
      <formula>""</formula>
    </cfRule>
  </conditionalFormatting>
  <conditionalFormatting sqref="B69">
    <cfRule type="containsBlanks" dxfId="26" priority="14">
      <formula>LEN(TRIM(B69))=0</formula>
    </cfRule>
  </conditionalFormatting>
  <conditionalFormatting sqref="B56">
    <cfRule type="containsBlanks" dxfId="25" priority="13">
      <formula>LEN(TRIM(B56))=0</formula>
    </cfRule>
  </conditionalFormatting>
  <conditionalFormatting sqref="B59">
    <cfRule type="containsBlanks" dxfId="24" priority="12">
      <formula>LEN(TRIM(B59))=0</formula>
    </cfRule>
  </conditionalFormatting>
  <conditionalFormatting sqref="U59:Z59">
    <cfRule type="cellIs" dxfId="23" priority="10" operator="equal">
      <formula>""</formula>
    </cfRule>
  </conditionalFormatting>
  <conditionalFormatting sqref="U56:Z56">
    <cfRule type="cellIs" dxfId="22" priority="9" operator="equal">
      <formula>""</formula>
    </cfRule>
  </conditionalFormatting>
  <conditionalFormatting sqref="U53:Z53">
    <cfRule type="cellIs" dxfId="21" priority="8" operator="equal">
      <formula>""</formula>
    </cfRule>
  </conditionalFormatting>
  <conditionalFormatting sqref="B62">
    <cfRule type="containsBlanks" dxfId="20" priority="7">
      <formula>LEN(TRIM(B62))=0</formula>
    </cfRule>
  </conditionalFormatting>
  <conditionalFormatting sqref="B65">
    <cfRule type="containsBlanks" dxfId="19" priority="5">
      <formula>LEN(TRIM(B65))=0</formula>
    </cfRule>
  </conditionalFormatting>
  <conditionalFormatting sqref="B71">
    <cfRule type="containsBlanks" dxfId="18" priority="3">
      <formula>LEN(TRIM(B71))=0</formula>
    </cfRule>
  </conditionalFormatting>
  <conditionalFormatting sqref="C73">
    <cfRule type="containsBlanks" dxfId="17" priority="2">
      <formula>LEN(TRIM(C73))=0</formula>
    </cfRule>
  </conditionalFormatting>
  <conditionalFormatting sqref="N13:Z13 N12">
    <cfRule type="containsBlanks" dxfId="16" priority="1">
      <formula>LEN(TRIM(N12))=0</formula>
    </cfRule>
  </conditionalFormatting>
  <dataValidations count="35">
    <dataValidation type="whole" operator="greaterThanOrEqual" allowBlank="1" showInputMessage="1" showErrorMessage="1" error="1か所以上が必須です。" sqref="V36 Q36 L36">
      <formula1>1</formula1>
    </dataValidation>
    <dataValidation type="list" allowBlank="1" showInputMessage="1" showErrorMessage="1" sqref="I76:N76">
      <formula1>"有,無,"</formula1>
    </dataValidation>
    <dataValidation type="list" allowBlank="1" showInputMessage="1" showErrorMessage="1" sqref="I32">
      <formula1>"専用住宅,併用住宅"</formula1>
    </dataValidation>
    <dataValidation type="list" allowBlank="1" showInputMessage="1" showErrorMessage="1" sqref="I37:X37">
      <formula1>"在来軸組工法,伝統構法,その他"</formula1>
    </dataValidation>
    <dataValidation type="whole" operator="greaterThanOrEqual" allowBlank="1" showInputMessage="1" showErrorMessage="1" errorTitle="エラー" error="10以上の整数値（小数点以下切捨て）を入力してください。（10未満の数値や整数値以外の内容は入力できません。）" sqref="Q101:T101">
      <formula1>10</formula1>
    </dataValidation>
    <dataValidation type="whole" allowBlank="1" showInputMessage="1" showErrorMessage="1" errorTitle="エラー" error="10以上かつ木材使用材積合計以下の整数値（小数点以下切捨て）を入力してください。（10未満の数値や整数値以外の内容は入力できません。）_x000a_県産材10m3未満は補助対象外です。" sqref="Q102:T102">
      <formula1>10</formula1>
      <formula2>Q101</formula2>
    </dataValidation>
    <dataValidation type="list" allowBlank="1" showInputMessage="1" showErrorMessage="1" sqref="N200:P200">
      <formula1>"和瓦,平板瓦,S瓦,"</formula1>
    </dataValidation>
    <dataValidation type="list" allowBlank="1" showInputMessage="1" showErrorMessage="1" sqref="N185:S185">
      <formula1>"ささら子下見板,押縁下見板,南京下見板,"</formula1>
    </dataValidation>
    <dataValidation type="list" allowBlank="1" showInputMessage="1" showErrorMessage="1" sqref="M29:X29">
      <formula1>"鳥取市,米子市,倉吉市,境港市,岩美町,若桜町,智頭町,八頭町,三朝町,湯梨浜町,琴浦町,北栄町,大山町,日吉津村,伯耆町,南部町,日野町,日南町,江府町,"</formula1>
    </dataValidation>
    <dataValidation type="list" allowBlank="1" showInputMessage="1" showErrorMessage="1" sqref="H8:I8 S38:T39 S48:T48">
      <formula1>"1,2,3,4,5,6,7,8,9,10,11,12,"</formula1>
    </dataValidation>
    <dataValidation type="list" allowBlank="1" showInputMessage="1" showErrorMessage="1" sqref="V35:W35">
      <formula1>"1,2,3,"</formula1>
    </dataValidation>
    <dataValidation type="list" allowBlank="1" showInputMessage="1" showErrorMessage="1" sqref="K8:L8">
      <formula1>"1,2,3,4,5,6,7,8,9,10,11,12,13,14,15,16,17,18,19,20,21,22,23,24,25,26,27,28,29,30,31, "</formula1>
    </dataValidation>
    <dataValidation type="list" allowBlank="1" showInputMessage="1" showErrorMessage="1" sqref="N38:Q39 E8:F8">
      <formula1>"5,6,7,8,9,10,"</formula1>
    </dataValidation>
    <dataValidation type="list" allowBlank="1" showInputMessage="1" showErrorMessage="1" sqref="I47:N47">
      <formula1>"要,不要,"</formula1>
    </dataValidation>
    <dataValidation type="list" allowBlank="1" showInputMessage="1" showErrorMessage="1" sqref="V38:W39 V48:W48">
      <formula1>"1,2,3,4,5,6,7,8,9,10,11,12,13,14,15,16,17,18,19,20,21,22,23,24,25,26,27,28,29,30,31,"</formula1>
    </dataValidation>
    <dataValidation type="list" allowBlank="1" showInputMessage="1" showErrorMessage="1" sqref="B21 B24 B41 B46 B51 B90 B75 B92 B62 B129 P129 B148 B150 B152 B154 B158 B174 B177 B182 B189 B197 B205 B215 B222 B87 B156 B67 B53 B65 B56 B59 B96 B71 B69 C73">
      <formula1>"✔,"</formula1>
    </dataValidation>
    <dataValidation type="list" allowBlank="1" showInputMessage="1" showErrorMessage="1" sqref="T267:AA267">
      <formula1>"一級建築士事務所,二級建築士事務所,木造建築士事務所"</formula1>
    </dataValidation>
    <dataValidation type="list" allowBlank="1" showInputMessage="1" showErrorMessage="1" sqref="J265:O265">
      <formula1>"工事監理者氏名,工事施工者氏名"</formula1>
    </dataValidation>
    <dataValidation type="whole" showInputMessage="1" showErrorMessage="1" errorTitle="エラー" error="県産材の使用材積以下の整数値（小数点以下切捨て）を入力してください。_x000a_" sqref="Q103:T103">
      <formula1>0</formula1>
      <formula2>Q102</formula2>
    </dataValidation>
    <dataValidation type="whole" operator="lessThanOrEqual" allowBlank="1" showInputMessage="1" showErrorMessage="1" error="県産規格材の使用材積以下の整数値（小数点以下切捨て）を入力してください。" sqref="Q104:T104">
      <formula1>Q103</formula1>
    </dataValidation>
    <dataValidation type="whole" allowBlank="1" showInputMessage="1" showErrorMessage="1" error="県産材の使用材積以下の整数値（小数点以下切捨て）を入力してください。_x000a_" sqref="Q105:T105">
      <formula1>0</formula1>
      <formula2>Q102</formula2>
    </dataValidation>
    <dataValidation type="whole" allowBlank="1" showInputMessage="1" showErrorMessage="1" error="整数値（小数点以下切捨て）を入力してください。" sqref="Q106:T106">
      <formula1>0</formula1>
      <formula2>1000000</formula2>
    </dataValidation>
    <dataValidation type="whole" allowBlank="1" showInputMessage="1" showErrorMessage="1" error="10以上かつ併用住宅全体の県産材の使用材積以下の整数値（小数点以下切捨て）を入力してください。（10未満の数値や整数値以外の内容は入力できません。）_x000a_住宅部分の県産材10m3未満は補助対象外です。" sqref="U102:X102">
      <formula1>10</formula1>
      <formula2>Q102</formula2>
    </dataValidation>
    <dataValidation type="whole" allowBlank="1" showInputMessage="1" showErrorMessage="1" error="住宅部分の県産材の使用材積以下かつ併用住宅全体の県産規格材の使用材積以下の整数値（小数点以下切捨て）を入力してください。" sqref="U103:X103">
      <formula1>0</formula1>
      <formula2>MIN(Q103,U102)</formula2>
    </dataValidation>
    <dataValidation type="whole" allowBlank="1" showInputMessage="1" showErrorMessage="1" error="住宅部分の県産規格材の使用材積以下かつ併用住宅全体の県産機械等級区分構造材の使用材積以下の整数値（小数点以下切捨て）を入力してください。" sqref="U104:X104">
      <formula1>0</formula1>
      <formula2>MIN(Q104,U103)</formula2>
    </dataValidation>
    <dataValidation type="whole" allowBlank="1" showInputMessage="1" showErrorMessage="1" errorTitle="エラー" error="住宅部分の県産材使用材積以下かつ併用住宅全体の県産CLT材の使用材積以下の整数値（小数点以下切捨て）を入力してください。" sqref="U105:X105">
      <formula1>0</formula1>
      <formula2>MIN(Q105,U102)</formula2>
    </dataValidation>
    <dataValidation type="whole" allowBlank="1" showInputMessage="1" showErrorMessage="1" errorTitle="エラー" error="併用住宅全体の県産内外装材、県産木塀の見付面積以下の整数値（小数点以下切捨て）を入力してください。" sqref="U106:X106">
      <formula1>0</formula1>
      <formula2>Q106</formula2>
    </dataValidation>
    <dataValidation type="list" allowBlank="1" showInputMessage="1" showErrorMessage="1" sqref="R193:U193">
      <formula1>"モルタル塗,漆喰塗,土壁塗,そとん壁,その他のこて塗り"</formula1>
    </dataValidation>
    <dataValidation type="list" allowBlank="1" showInputMessage="1" showErrorMessage="1" sqref="R194:U194">
      <formula1>"珪藻土塗,じゅらく塗,その他のこて塗り"</formula1>
    </dataValidation>
    <dataValidation type="list" allowBlank="1" showInputMessage="1" showErrorMessage="1" sqref="O163:Z163">
      <formula1>"申請者と同じ,申請者と異なる"</formula1>
    </dataValidation>
    <dataValidation type="list" allowBlank="1" showInputMessage="1" showErrorMessage="1" sqref="U53:Z53">
      <formula1>"T-G1,T-G2,T-G3"</formula1>
    </dataValidation>
    <dataValidation type="list" allowBlank="1" showInputMessage="1" showErrorMessage="1" sqref="U56:Z56">
      <formula1>"太陽光発電（自家設置）,太陽光発電（リース）,太陽光発電（PPA）,太陽熱利用設備,バイオマス利用設備,地中熱利用設備,その他"</formula1>
    </dataValidation>
    <dataValidation type="list" allowBlank="1" showInputMessage="1" showErrorMessage="1" sqref="U59:Z59">
      <formula1>"『ZEH』,Nearly ZEH,ZEH Oriented（補助対象外）"</formula1>
    </dataValidation>
    <dataValidation type="list" allowBlank="1" showInputMessage="1" showErrorMessage="1" sqref="O48:Q48">
      <formula1>"2,3,4,5,6,7,8,9,10,"</formula1>
    </dataValidation>
    <dataValidation type="list" allowBlank="1" showInputMessage="1" showErrorMessage="1" sqref="I93:X93">
      <formula1>"智頭,久大,大山,ミヨシ,その他"</formula1>
    </dataValidation>
  </dataValidations>
  <printOptions horizontalCentered="1"/>
  <pageMargins left="0.70866141732283472" right="0.70866141732283472" top="0.47244094488188981" bottom="0.35433070866141736" header="0.31496062992125984" footer="0.31496062992125984"/>
  <pageSetup paperSize="9" scale="90" orientation="portrait" horizontalDpi="1200" verticalDpi="1200" r:id="rId1"/>
  <rowBreaks count="3" manualBreakCount="3">
    <brk id="88" max="26" man="1"/>
    <brk id="167" max="26" man="1"/>
    <brk id="231" max="26"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showGridLines="0" view="pageBreakPreview" topLeftCell="A21" zoomScale="85" zoomScaleNormal="100" zoomScaleSheetLayoutView="85" workbookViewId="0">
      <selection activeCell="B15" sqref="B15"/>
    </sheetView>
  </sheetViews>
  <sheetFormatPr defaultColWidth="9" defaultRowHeight="13.5" x14ac:dyDescent="0.15"/>
  <cols>
    <col min="1" max="1" width="4.75" style="1" customWidth="1"/>
    <col min="2" max="4" width="24.625" style="1" customWidth="1"/>
    <col min="5" max="16384" width="9" style="1"/>
  </cols>
  <sheetData>
    <row r="1" spans="1:6" x14ac:dyDescent="0.15">
      <c r="A1" s="1" t="s">
        <v>174</v>
      </c>
    </row>
    <row r="5" spans="1:6" ht="14.25" x14ac:dyDescent="0.15">
      <c r="A5" s="584" t="s">
        <v>161</v>
      </c>
      <c r="B5" s="584"/>
      <c r="C5" s="584"/>
      <c r="D5" s="584"/>
      <c r="E5" s="584"/>
    </row>
    <row r="7" spans="1:6" ht="38.25" customHeight="1" x14ac:dyDescent="0.15">
      <c r="C7" s="6" t="s">
        <v>43</v>
      </c>
      <c r="D7" s="481" t="str">
        <f>IF('【様式第２号】事業計画書兼チェックシート（新築）'!N11="","",'【様式第２号】事業計画書兼チェックシート（新築）'!N11)</f>
        <v/>
      </c>
      <c r="E7" s="481"/>
    </row>
    <row r="8" spans="1:6" x14ac:dyDescent="0.15">
      <c r="C8" s="6" t="s">
        <v>44</v>
      </c>
      <c r="D8" s="585" t="e">
        <f>IF('【様式第２号】事業計画書兼チェックシート（新築）'!#REF!="","",'【様式第２号】事業計画書兼チェックシート（新築）'!#REF!)</f>
        <v>#REF!</v>
      </c>
      <c r="E8" s="585"/>
    </row>
    <row r="10" spans="1:6" x14ac:dyDescent="0.15">
      <c r="A10" s="1" t="s">
        <v>38</v>
      </c>
    </row>
    <row r="11" spans="1:6" x14ac:dyDescent="0.15">
      <c r="A11" s="1" t="s">
        <v>39</v>
      </c>
    </row>
    <row r="13" spans="1:6" x14ac:dyDescent="0.15">
      <c r="B13" s="71" t="s">
        <v>37</v>
      </c>
      <c r="C13" s="71" t="s">
        <v>5</v>
      </c>
      <c r="D13" s="71" t="s">
        <v>42</v>
      </c>
    </row>
    <row r="14" spans="1:6" ht="27.95" customHeight="1" x14ac:dyDescent="0.15">
      <c r="A14" s="140" t="s">
        <v>41</v>
      </c>
      <c r="B14" s="137" t="s">
        <v>257</v>
      </c>
      <c r="C14" s="139" t="s">
        <v>258</v>
      </c>
      <c r="D14" s="138" t="s">
        <v>259</v>
      </c>
    </row>
    <row r="15" spans="1:6" ht="29.45" customHeight="1" x14ac:dyDescent="0.15">
      <c r="A15" s="72" t="s">
        <v>41</v>
      </c>
      <c r="B15" s="74" t="s">
        <v>260</v>
      </c>
      <c r="C15" s="74" t="s">
        <v>261</v>
      </c>
      <c r="D15" s="74" t="s">
        <v>262</v>
      </c>
      <c r="F15" s="130"/>
    </row>
    <row r="16" spans="1:6" x14ac:dyDescent="0.15">
      <c r="B16" s="73"/>
      <c r="C16" s="73"/>
      <c r="D16" s="73"/>
    </row>
    <row r="17" spans="1:7" x14ac:dyDescent="0.15">
      <c r="B17" s="70" t="s">
        <v>37</v>
      </c>
      <c r="C17" s="71" t="s">
        <v>5</v>
      </c>
      <c r="D17" s="71" t="s">
        <v>22</v>
      </c>
    </row>
    <row r="18" spans="1:7" ht="36" customHeight="1" x14ac:dyDescent="0.15">
      <c r="B18" s="121"/>
      <c r="C18" s="121"/>
      <c r="D18" s="122"/>
    </row>
    <row r="19" spans="1:7" ht="36" customHeight="1" x14ac:dyDescent="0.15">
      <c r="B19" s="121"/>
      <c r="C19" s="121"/>
      <c r="D19" s="122"/>
    </row>
    <row r="20" spans="1:7" ht="36" customHeight="1" x14ac:dyDescent="0.15">
      <c r="B20" s="121"/>
      <c r="C20" s="121"/>
      <c r="D20" s="122"/>
    </row>
    <row r="21" spans="1:7" ht="36" customHeight="1" x14ac:dyDescent="0.15">
      <c r="B21" s="121"/>
      <c r="C21" s="121"/>
      <c r="D21" s="122"/>
      <c r="G21" s="1" t="s">
        <v>238</v>
      </c>
    </row>
    <row r="22" spans="1:7" ht="36" customHeight="1" x14ac:dyDescent="0.15">
      <c r="B22" s="121"/>
      <c r="C22" s="121"/>
      <c r="D22" s="122"/>
      <c r="G22" s="1" t="s">
        <v>239</v>
      </c>
    </row>
    <row r="23" spans="1:7" ht="36" customHeight="1" x14ac:dyDescent="0.15">
      <c r="B23" s="121"/>
      <c r="C23" s="121"/>
      <c r="D23" s="122"/>
      <c r="G23" s="1" t="s">
        <v>240</v>
      </c>
    </row>
    <row r="24" spans="1:7" ht="36" customHeight="1" x14ac:dyDescent="0.15">
      <c r="B24" s="121"/>
      <c r="C24" s="121"/>
      <c r="D24" s="122"/>
      <c r="G24" s="1" t="s">
        <v>241</v>
      </c>
    </row>
    <row r="26" spans="1:7" x14ac:dyDescent="0.15">
      <c r="A26" s="1" t="s">
        <v>51</v>
      </c>
    </row>
    <row r="27" spans="1:7" x14ac:dyDescent="0.15">
      <c r="A27" s="75" t="s">
        <v>50</v>
      </c>
      <c r="B27" s="586" t="s">
        <v>49</v>
      </c>
      <c r="C27" s="586"/>
      <c r="D27" s="586"/>
      <c r="E27" s="586"/>
    </row>
    <row r="28" spans="1:7" x14ac:dyDescent="0.15">
      <c r="A28" s="76"/>
      <c r="B28" s="586"/>
      <c r="C28" s="586"/>
      <c r="D28" s="586"/>
      <c r="E28" s="586"/>
    </row>
    <row r="29" spans="1:7" x14ac:dyDescent="0.15">
      <c r="A29" s="75" t="s">
        <v>52</v>
      </c>
      <c r="B29" s="586" t="s">
        <v>53</v>
      </c>
      <c r="C29" s="586"/>
      <c r="D29" s="586"/>
      <c r="E29" s="586"/>
    </row>
    <row r="30" spans="1:7" x14ac:dyDescent="0.15">
      <c r="A30" s="75"/>
      <c r="B30" s="586"/>
      <c r="C30" s="586"/>
      <c r="D30" s="586"/>
      <c r="E30" s="586"/>
    </row>
    <row r="31" spans="1:7" x14ac:dyDescent="0.15">
      <c r="A31" s="75"/>
      <c r="B31" s="586"/>
      <c r="C31" s="586"/>
      <c r="D31" s="586"/>
      <c r="E31" s="586"/>
    </row>
    <row r="32" spans="1:7" x14ac:dyDescent="0.15">
      <c r="A32" s="76"/>
      <c r="B32" s="586"/>
      <c r="C32" s="586"/>
      <c r="D32" s="586"/>
      <c r="E32" s="586"/>
    </row>
  </sheetData>
  <mergeCells count="5">
    <mergeCell ref="A5:E5"/>
    <mergeCell ref="D7:E7"/>
    <mergeCell ref="D8:E8"/>
    <mergeCell ref="B27:E28"/>
    <mergeCell ref="B29:E32"/>
  </mergeCells>
  <phoneticPr fontId="1"/>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6"/>
  <sheetViews>
    <sheetView view="pageBreakPreview" zoomScaleNormal="100" zoomScaleSheetLayoutView="100" workbookViewId="0">
      <selection activeCell="A17" sqref="A17:Z17"/>
    </sheetView>
  </sheetViews>
  <sheetFormatPr defaultColWidth="3.125" defaultRowHeight="18" customHeight="1" x14ac:dyDescent="0.15"/>
  <cols>
    <col min="1" max="26" width="3.125" style="77"/>
    <col min="27" max="27" width="3.125" style="78"/>
    <col min="28" max="16384" width="3.125" style="77"/>
  </cols>
  <sheetData>
    <row r="1" spans="1:27" ht="18" customHeight="1" x14ac:dyDescent="0.15">
      <c r="A1" s="77" t="s">
        <v>163</v>
      </c>
    </row>
    <row r="2" spans="1:27" ht="18" customHeight="1" x14ac:dyDescent="0.15">
      <c r="A2" s="595" t="s">
        <v>578</v>
      </c>
      <c r="B2" s="595"/>
      <c r="C2" s="595"/>
      <c r="D2" s="595"/>
      <c r="E2" s="595"/>
      <c r="F2" s="595"/>
      <c r="G2" s="595"/>
      <c r="H2" s="595"/>
      <c r="I2" s="595"/>
      <c r="J2" s="595"/>
      <c r="K2" s="595"/>
      <c r="L2" s="595"/>
      <c r="M2" s="595"/>
      <c r="N2" s="595"/>
      <c r="O2" s="595"/>
      <c r="P2" s="595"/>
      <c r="Q2" s="595"/>
      <c r="R2" s="595"/>
      <c r="S2" s="595"/>
      <c r="T2" s="595"/>
      <c r="U2" s="595"/>
      <c r="V2" s="595"/>
      <c r="W2" s="595"/>
      <c r="X2" s="595"/>
      <c r="Y2" s="595"/>
      <c r="Z2" s="595"/>
    </row>
    <row r="4" spans="1:27" ht="18" customHeight="1" x14ac:dyDescent="0.15">
      <c r="A4" s="143"/>
      <c r="B4" s="143"/>
      <c r="C4" s="143"/>
      <c r="D4" s="143"/>
      <c r="E4" s="143"/>
      <c r="F4" s="143"/>
      <c r="G4" s="143"/>
      <c r="H4" s="143"/>
      <c r="I4" s="143"/>
      <c r="J4" s="143"/>
      <c r="K4" s="143"/>
      <c r="L4" s="143"/>
      <c r="M4" s="143"/>
      <c r="N4" s="143"/>
      <c r="O4" s="144" t="s">
        <v>266</v>
      </c>
      <c r="P4" s="144"/>
      <c r="Q4" s="597" t="str">
        <f>IF('【様式第２号】事業計画書兼チェックシート（新築）'!E8="","",'【様式第２号】事業計画書兼チェックシート（新築）'!E8)</f>
        <v/>
      </c>
      <c r="R4" s="597"/>
      <c r="S4" s="143" t="s">
        <v>265</v>
      </c>
      <c r="T4" s="597" t="str">
        <f>IF('【様式第２号】事業計画書兼チェックシート（新築）'!H8="","",'【様式第２号】事業計画書兼チェックシート（新築）'!H8)</f>
        <v/>
      </c>
      <c r="U4" s="597"/>
      <c r="V4" s="143" t="s">
        <v>264</v>
      </c>
      <c r="W4" s="597" t="str">
        <f>IF('【様式第２号】事業計画書兼チェックシート（新築）'!K8="","",'【様式第２号】事業計画書兼チェックシート（新築）'!K8)</f>
        <v/>
      </c>
      <c r="X4" s="597"/>
      <c r="Y4" s="143" t="s">
        <v>263</v>
      </c>
      <c r="Z4" s="143"/>
      <c r="AA4" s="78" t="s">
        <v>268</v>
      </c>
    </row>
    <row r="5" spans="1:27" ht="18" hidden="1" customHeight="1" x14ac:dyDescent="0.15">
      <c r="A5" s="79"/>
      <c r="B5" s="79"/>
      <c r="C5" s="79"/>
      <c r="D5" s="79"/>
      <c r="E5" s="79"/>
      <c r="F5" s="79"/>
      <c r="G5" s="79"/>
      <c r="H5" s="79"/>
      <c r="I5" s="79"/>
      <c r="J5" s="79"/>
      <c r="K5" s="79"/>
      <c r="L5" s="79"/>
      <c r="M5" s="79"/>
      <c r="N5" s="79"/>
      <c r="O5" s="79"/>
      <c r="P5" s="79"/>
      <c r="Q5" s="79"/>
      <c r="R5" s="79"/>
      <c r="S5" s="79"/>
      <c r="T5" s="79"/>
      <c r="U5" s="79"/>
      <c r="V5" s="79"/>
      <c r="W5" s="79"/>
      <c r="X5" s="79"/>
      <c r="Y5" s="79"/>
      <c r="Z5" s="79"/>
    </row>
    <row r="6" spans="1:27" ht="18" customHeight="1" x14ac:dyDescent="0.15">
      <c r="B6" s="77" t="str">
        <f>IF('【様式第２号】事業計画書兼チェックシート（新築）'!BG29="","鳥取県　　　　　所長　様",'【様式第２号】事業計画書兼チェックシート（新築）'!BG29&amp;"　様")</f>
        <v>鳥取県　　　　　所長　様</v>
      </c>
    </row>
    <row r="8" spans="1:27" ht="18" customHeight="1" x14ac:dyDescent="0.15">
      <c r="M8" s="77" t="s">
        <v>13</v>
      </c>
    </row>
    <row r="9" spans="1:27" ht="18" customHeight="1" x14ac:dyDescent="0.15">
      <c r="M9" s="77" t="s">
        <v>12</v>
      </c>
      <c r="O9" s="80" t="s">
        <v>45</v>
      </c>
      <c r="P9" s="596" t="str">
        <f>IF('【様式第２号】事業計画書兼チェックシート（新築）'!O10="","",'【様式第２号】事業計画書兼チェックシート（新築）'!O10)</f>
        <v/>
      </c>
      <c r="Q9" s="596"/>
      <c r="R9" s="596"/>
      <c r="S9" s="596"/>
      <c r="T9" s="596"/>
      <c r="U9" s="596"/>
      <c r="V9" s="596"/>
      <c r="W9" s="596"/>
      <c r="X9" s="596"/>
    </row>
    <row r="10" spans="1:27" ht="50.25" customHeight="1" x14ac:dyDescent="0.15">
      <c r="O10" s="598" t="str">
        <f>IF('【様式第２号】事業計画書兼チェックシート（新築）'!N11="","",'【様式第２号】事業計画書兼チェックシート（新築）'!N11)</f>
        <v/>
      </c>
      <c r="P10" s="598"/>
      <c r="Q10" s="598"/>
      <c r="R10" s="598"/>
      <c r="S10" s="598"/>
      <c r="T10" s="598"/>
      <c r="U10" s="598"/>
      <c r="V10" s="598"/>
      <c r="W10" s="598"/>
      <c r="X10" s="598"/>
    </row>
    <row r="11" spans="1:27" ht="18" customHeight="1" x14ac:dyDescent="0.15">
      <c r="A11" s="414"/>
      <c r="B11" s="414"/>
      <c r="C11" s="414"/>
      <c r="D11" s="414"/>
      <c r="E11" s="414"/>
      <c r="F11" s="414"/>
      <c r="G11" s="414"/>
      <c r="H11" s="414"/>
      <c r="I11" s="414"/>
      <c r="J11" s="414" t="s">
        <v>575</v>
      </c>
      <c r="K11" s="414"/>
      <c r="L11" s="414"/>
      <c r="M11" s="414"/>
      <c r="N11" s="414"/>
      <c r="O11" s="594" t="str">
        <f>IF('【様式第２号】事業計画書兼チェックシート（新築）'!N12="","",'【様式第２号】事業計画書兼チェックシート（新築）'!N12)</f>
        <v/>
      </c>
      <c r="P11" s="594"/>
      <c r="Q11" s="594"/>
      <c r="R11" s="594"/>
      <c r="S11" s="594"/>
      <c r="T11" s="594"/>
      <c r="U11" s="594"/>
      <c r="V11" s="594"/>
      <c r="W11" s="594"/>
      <c r="X11" s="594"/>
      <c r="Y11" s="594"/>
      <c r="Z11" s="594"/>
    </row>
    <row r="12" spans="1:27" ht="18" customHeight="1" x14ac:dyDescent="0.15">
      <c r="A12" s="414"/>
      <c r="B12" s="414"/>
      <c r="C12" s="414"/>
      <c r="D12" s="414"/>
      <c r="E12" s="414"/>
      <c r="F12" s="414"/>
      <c r="G12" s="414"/>
      <c r="H12" s="414"/>
      <c r="I12" s="414"/>
      <c r="J12" s="414" t="s">
        <v>577</v>
      </c>
      <c r="K12" s="414"/>
      <c r="L12" s="414"/>
      <c r="M12" s="414"/>
      <c r="N12" s="414"/>
      <c r="O12" s="594" t="str">
        <f>IF('【様式第２号】事業計画書兼チェックシート（新築）'!N13="","",'【様式第２号】事業計画書兼チェックシート（新築）'!N13)</f>
        <v/>
      </c>
      <c r="P12" s="594"/>
      <c r="Q12" s="594"/>
      <c r="R12" s="594"/>
      <c r="S12" s="594"/>
      <c r="T12" s="594"/>
      <c r="U12" s="594"/>
      <c r="V12" s="594"/>
      <c r="W12" s="594"/>
      <c r="X12" s="594"/>
      <c r="Y12" s="414"/>
      <c r="Z12" s="414"/>
      <c r="AA12" s="78" t="s">
        <v>80</v>
      </c>
    </row>
    <row r="13" spans="1:27" ht="18" customHeight="1" x14ac:dyDescent="0.15">
      <c r="J13" s="77" t="s">
        <v>8</v>
      </c>
      <c r="O13" s="591" t="str">
        <f>IF('【様式第２号】事業計画書兼チェックシート（新築）'!N14="","",'【様式第２号】事業計画書兼チェックシート（新築）'!N14)</f>
        <v/>
      </c>
      <c r="P13" s="591"/>
      <c r="Q13" s="591"/>
      <c r="R13" s="591"/>
      <c r="S13" s="591"/>
      <c r="T13" s="591"/>
      <c r="U13" s="591"/>
      <c r="V13" s="591"/>
      <c r="W13" s="591"/>
      <c r="X13" s="591"/>
    </row>
    <row r="14" spans="1:27" ht="18" hidden="1" customHeight="1" x14ac:dyDescent="0.15"/>
    <row r="17" spans="1:27" ht="36" customHeight="1" x14ac:dyDescent="0.15">
      <c r="A17" s="592" t="s">
        <v>579</v>
      </c>
      <c r="B17" s="592"/>
      <c r="C17" s="592"/>
      <c r="D17" s="592"/>
      <c r="E17" s="592"/>
      <c r="F17" s="592"/>
      <c r="G17" s="592"/>
      <c r="H17" s="592"/>
      <c r="I17" s="592"/>
      <c r="J17" s="592"/>
      <c r="K17" s="592"/>
      <c r="L17" s="592"/>
      <c r="M17" s="592"/>
      <c r="N17" s="592"/>
      <c r="O17" s="592"/>
      <c r="P17" s="592"/>
      <c r="Q17" s="592"/>
      <c r="R17" s="592"/>
      <c r="S17" s="592"/>
      <c r="T17" s="592"/>
      <c r="U17" s="592"/>
      <c r="V17" s="592"/>
      <c r="W17" s="592"/>
      <c r="X17" s="592"/>
      <c r="Y17" s="592"/>
      <c r="Z17" s="592"/>
    </row>
    <row r="19" spans="1:27" ht="18" customHeight="1" x14ac:dyDescent="0.15">
      <c r="A19" s="593" t="s">
        <v>14</v>
      </c>
      <c r="B19" s="593"/>
      <c r="C19" s="593"/>
      <c r="D19" s="593"/>
      <c r="E19" s="593"/>
      <c r="F19" s="593"/>
      <c r="G19" s="593"/>
      <c r="H19" s="593"/>
      <c r="I19" s="593"/>
      <c r="J19" s="593"/>
      <c r="K19" s="593"/>
      <c r="L19" s="593"/>
      <c r="M19" s="593"/>
      <c r="N19" s="593"/>
      <c r="O19" s="593"/>
      <c r="P19" s="593"/>
      <c r="Q19" s="593"/>
      <c r="R19" s="593"/>
      <c r="S19" s="593"/>
      <c r="T19" s="593"/>
      <c r="U19" s="593"/>
      <c r="V19" s="593"/>
      <c r="W19" s="593"/>
      <c r="X19" s="593"/>
      <c r="Y19" s="593"/>
      <c r="Z19" s="593"/>
    </row>
    <row r="20" spans="1:27" ht="18" hidden="1" customHeight="1" x14ac:dyDescent="0.15"/>
    <row r="21" spans="1:27" ht="18" customHeight="1" x14ac:dyDescent="0.15">
      <c r="B21" s="81" t="s">
        <v>15</v>
      </c>
      <c r="C21" s="82"/>
      <c r="D21" s="82"/>
      <c r="E21" s="82"/>
      <c r="F21" s="82"/>
      <c r="G21" s="83"/>
      <c r="H21" s="587" t="s">
        <v>16</v>
      </c>
      <c r="I21" s="588"/>
      <c r="J21" s="588"/>
      <c r="K21" s="588"/>
      <c r="L21" s="588"/>
      <c r="M21" s="588"/>
      <c r="N21" s="588"/>
      <c r="O21" s="588"/>
      <c r="P21" s="588"/>
      <c r="Q21" s="588"/>
      <c r="R21" s="588"/>
      <c r="S21" s="588"/>
      <c r="T21" s="588"/>
      <c r="U21" s="588"/>
      <c r="V21" s="588"/>
      <c r="W21" s="588"/>
      <c r="X21" s="588"/>
      <c r="Y21" s="589"/>
    </row>
    <row r="22" spans="1:27" ht="18" customHeight="1" x14ac:dyDescent="0.15">
      <c r="B22" s="81" t="s">
        <v>17</v>
      </c>
      <c r="C22" s="82"/>
      <c r="D22" s="82"/>
      <c r="E22" s="82"/>
      <c r="F22" s="82"/>
      <c r="G22" s="83"/>
      <c r="H22" s="84"/>
      <c r="I22" s="85"/>
      <c r="J22" s="85"/>
      <c r="K22" s="85"/>
      <c r="L22" s="86" t="s">
        <v>23</v>
      </c>
      <c r="M22" s="590" t="str">
        <f>IF('【様式第２号】事業計画書兼チェックシート（新築）'!T236="","",'【様式第２号】事業計画書兼チェックシート（新築）'!AB232*10000)</f>
        <v/>
      </c>
      <c r="N22" s="590"/>
      <c r="O22" s="590"/>
      <c r="P22" s="590"/>
      <c r="Q22" s="590"/>
      <c r="R22" s="590"/>
      <c r="S22" s="85" t="s">
        <v>18</v>
      </c>
      <c r="T22" s="85"/>
      <c r="U22" s="85"/>
      <c r="V22" s="85"/>
      <c r="W22" s="85"/>
      <c r="X22" s="85"/>
      <c r="Y22" s="87"/>
      <c r="AA22" s="78" t="s">
        <v>81</v>
      </c>
    </row>
    <row r="23" spans="1:27" ht="18" customHeight="1" x14ac:dyDescent="0.15">
      <c r="B23" s="81" t="s">
        <v>19</v>
      </c>
      <c r="C23" s="82"/>
      <c r="D23" s="82"/>
      <c r="E23" s="82"/>
      <c r="F23" s="82"/>
      <c r="G23" s="83"/>
      <c r="H23" s="88"/>
      <c r="I23" s="89"/>
      <c r="J23" s="89"/>
      <c r="K23" s="89"/>
      <c r="L23" s="90" t="s">
        <v>23</v>
      </c>
      <c r="M23" s="590" t="str">
        <f>IF('【様式第２号】事業計画書兼チェックシート（新築）'!T236="","",'【様式第２号】事業計画書兼チェックシート（新築）'!T236*10000)</f>
        <v/>
      </c>
      <c r="N23" s="590"/>
      <c r="O23" s="590"/>
      <c r="P23" s="590"/>
      <c r="Q23" s="590"/>
      <c r="R23" s="590"/>
      <c r="S23" s="85" t="s">
        <v>18</v>
      </c>
      <c r="T23" s="89"/>
      <c r="U23" s="89"/>
      <c r="V23" s="89"/>
      <c r="W23" s="89"/>
      <c r="X23" s="89"/>
      <c r="Y23" s="91"/>
      <c r="AA23" s="78" t="s">
        <v>81</v>
      </c>
    </row>
    <row r="24" spans="1:27" ht="18" customHeight="1" x14ac:dyDescent="0.15">
      <c r="B24" s="92" t="s">
        <v>20</v>
      </c>
      <c r="C24" s="93"/>
      <c r="D24" s="93"/>
      <c r="E24" s="93"/>
      <c r="F24" s="93"/>
      <c r="G24" s="94"/>
      <c r="H24" s="95"/>
      <c r="I24" s="96"/>
      <c r="J24" s="93"/>
      <c r="K24" s="93"/>
      <c r="L24" s="93"/>
      <c r="M24" s="93"/>
      <c r="N24" s="93"/>
      <c r="O24" s="93"/>
      <c r="P24" s="93"/>
      <c r="Q24" s="93"/>
      <c r="R24" s="93"/>
      <c r="S24" s="93"/>
      <c r="T24" s="93"/>
      <c r="U24" s="93"/>
      <c r="V24" s="93"/>
      <c r="W24" s="93"/>
      <c r="X24" s="93"/>
      <c r="Y24" s="94"/>
    </row>
    <row r="25" spans="1:27" ht="18" customHeight="1" x14ac:dyDescent="0.15">
      <c r="B25" s="97"/>
      <c r="C25" s="98"/>
      <c r="D25" s="98"/>
      <c r="E25" s="98"/>
      <c r="F25" s="98"/>
      <c r="G25" s="99"/>
      <c r="H25" s="100" t="s">
        <v>590</v>
      </c>
      <c r="I25" s="101"/>
      <c r="J25" s="98"/>
      <c r="K25" s="98"/>
      <c r="L25" s="98"/>
      <c r="M25" s="98"/>
      <c r="N25" s="98"/>
      <c r="O25" s="98"/>
      <c r="P25" s="98"/>
      <c r="Q25" s="98"/>
      <c r="R25" s="98"/>
      <c r="S25" s="98"/>
      <c r="T25" s="98"/>
      <c r="U25" s="98"/>
      <c r="V25" s="98"/>
      <c r="W25" s="98"/>
      <c r="X25" s="98"/>
      <c r="Y25" s="99"/>
      <c r="AA25" s="78" t="s">
        <v>82</v>
      </c>
    </row>
    <row r="26" spans="1:27" ht="18" customHeight="1" x14ac:dyDescent="0.15">
      <c r="B26" s="97"/>
      <c r="C26" s="98"/>
      <c r="D26" s="98"/>
      <c r="E26" s="98"/>
      <c r="F26" s="98"/>
      <c r="G26" s="99"/>
      <c r="H26" s="100"/>
      <c r="I26" s="101"/>
      <c r="J26" s="98"/>
      <c r="K26" s="98"/>
      <c r="L26" s="98"/>
      <c r="M26" s="98"/>
      <c r="N26" s="98"/>
      <c r="O26" s="98"/>
      <c r="P26" s="98"/>
      <c r="Q26" s="98"/>
      <c r="R26" s="98"/>
      <c r="S26" s="98"/>
      <c r="T26" s="98"/>
      <c r="U26" s="98"/>
      <c r="V26" s="98"/>
      <c r="W26" s="98"/>
      <c r="X26" s="98"/>
      <c r="Y26" s="99"/>
    </row>
    <row r="27" spans="1:27" ht="18" hidden="1" customHeight="1" x14ac:dyDescent="0.15">
      <c r="B27" s="97"/>
      <c r="C27" s="98"/>
      <c r="D27" s="98"/>
      <c r="E27" s="98"/>
      <c r="F27" s="98"/>
      <c r="G27" s="99"/>
      <c r="H27" s="100" t="str">
        <f>IF('【様式第２号】事業計画書兼チェックシート（新築）'!I76="有","・他に利用する補助金一覧表（様式第６号別紙）","")</f>
        <v/>
      </c>
      <c r="I27" s="101"/>
      <c r="J27" s="98"/>
      <c r="K27" s="98"/>
      <c r="L27" s="98"/>
      <c r="M27" s="98"/>
      <c r="N27" s="98"/>
      <c r="O27" s="98"/>
      <c r="P27" s="98"/>
      <c r="Q27" s="98"/>
      <c r="R27" s="98"/>
      <c r="S27" s="98"/>
      <c r="T27" s="98"/>
      <c r="U27" s="98"/>
      <c r="V27" s="98"/>
      <c r="W27" s="98"/>
      <c r="X27" s="98"/>
      <c r="Y27" s="99"/>
    </row>
    <row r="28" spans="1:27" ht="18" customHeight="1" x14ac:dyDescent="0.15">
      <c r="B28" s="97"/>
      <c r="C28" s="98"/>
      <c r="D28" s="98"/>
      <c r="E28" s="98"/>
      <c r="F28" s="98"/>
      <c r="G28" s="99"/>
      <c r="H28" s="100" t="str">
        <f>IF('【様式第２号】事業計画書兼チェックシート（新築）'!C251="","","・"&amp;'【様式第２号】事業計画書兼チェックシート（新築）'!C251)</f>
        <v>・各階平面図、配置図</v>
      </c>
      <c r="I28" s="101"/>
      <c r="J28" s="98"/>
      <c r="K28" s="98"/>
      <c r="L28" s="98"/>
      <c r="M28" s="98"/>
      <c r="N28" s="98"/>
      <c r="O28" s="98"/>
      <c r="P28" s="98"/>
      <c r="Q28" s="98"/>
      <c r="R28" s="98"/>
      <c r="S28" s="98"/>
      <c r="T28" s="98"/>
      <c r="U28" s="98"/>
      <c r="V28" s="98"/>
      <c r="W28" s="98"/>
      <c r="X28" s="98"/>
      <c r="Y28" s="99"/>
    </row>
    <row r="29" spans="1:27" ht="18" customHeight="1" x14ac:dyDescent="0.15">
      <c r="B29" s="97"/>
      <c r="C29" s="98"/>
      <c r="D29" s="98"/>
      <c r="E29" s="98"/>
      <c r="F29" s="98"/>
      <c r="G29" s="99"/>
      <c r="H29" s="100"/>
      <c r="I29" s="101"/>
      <c r="J29" s="98"/>
      <c r="K29" s="98"/>
      <c r="L29" s="98"/>
      <c r="M29" s="98"/>
      <c r="N29" s="98"/>
      <c r="O29" s="98"/>
      <c r="P29" s="98"/>
      <c r="Q29" s="98"/>
      <c r="R29" s="98"/>
      <c r="S29" s="98"/>
      <c r="T29" s="98"/>
      <c r="U29" s="98"/>
      <c r="V29" s="98"/>
      <c r="W29" s="98"/>
      <c r="X29" s="98"/>
      <c r="Y29" s="99"/>
    </row>
    <row r="30" spans="1:27" ht="18" customHeight="1" x14ac:dyDescent="0.15">
      <c r="B30" s="97"/>
      <c r="C30" s="98"/>
      <c r="D30" s="98"/>
      <c r="E30" s="98"/>
      <c r="F30" s="98"/>
      <c r="G30" s="99"/>
      <c r="H30" s="100"/>
      <c r="I30" s="101"/>
      <c r="J30" s="98"/>
      <c r="K30" s="98"/>
      <c r="L30" s="98"/>
      <c r="M30" s="98"/>
      <c r="N30" s="98"/>
      <c r="O30" s="98"/>
      <c r="P30" s="98"/>
      <c r="Q30" s="98"/>
      <c r="R30" s="98"/>
      <c r="S30" s="98"/>
      <c r="T30" s="98"/>
      <c r="U30" s="98"/>
      <c r="V30" s="98"/>
      <c r="W30" s="98"/>
      <c r="X30" s="98"/>
      <c r="Y30" s="99"/>
    </row>
    <row r="31" spans="1:27" ht="18" customHeight="1" x14ac:dyDescent="0.15">
      <c r="B31" s="97"/>
      <c r="C31" s="98"/>
      <c r="D31" s="98"/>
      <c r="E31" s="98"/>
      <c r="F31" s="98"/>
      <c r="G31" s="99"/>
      <c r="H31" s="100"/>
      <c r="I31" s="101"/>
      <c r="J31" s="98"/>
      <c r="K31" s="98"/>
      <c r="L31" s="98"/>
      <c r="M31" s="98"/>
      <c r="N31" s="98"/>
      <c r="O31" s="98"/>
      <c r="P31" s="98"/>
      <c r="Q31" s="98"/>
      <c r="R31" s="98"/>
      <c r="S31" s="98"/>
      <c r="T31" s="98"/>
      <c r="U31" s="98"/>
      <c r="V31" s="98"/>
      <c r="W31" s="98"/>
      <c r="X31" s="98"/>
      <c r="Y31" s="99"/>
    </row>
    <row r="32" spans="1:27" ht="18" customHeight="1" x14ac:dyDescent="0.15">
      <c r="B32" s="97"/>
      <c r="C32" s="98"/>
      <c r="D32" s="98"/>
      <c r="E32" s="98"/>
      <c r="F32" s="98"/>
      <c r="G32" s="99"/>
      <c r="H32" s="102"/>
      <c r="I32" s="101"/>
      <c r="J32" s="98"/>
      <c r="K32" s="98"/>
      <c r="L32" s="98"/>
      <c r="M32" s="98"/>
      <c r="N32" s="98"/>
      <c r="O32" s="98"/>
      <c r="P32" s="98"/>
      <c r="Q32" s="98"/>
      <c r="R32" s="98"/>
      <c r="S32" s="98"/>
      <c r="T32" s="98"/>
      <c r="U32" s="98"/>
      <c r="V32" s="98"/>
      <c r="W32" s="98"/>
      <c r="X32" s="98"/>
      <c r="Y32" s="99"/>
    </row>
    <row r="33" spans="2:35" ht="18" customHeight="1" x14ac:dyDescent="0.15">
      <c r="B33" s="103"/>
      <c r="C33" s="104"/>
      <c r="D33" s="104"/>
      <c r="E33" s="104"/>
      <c r="F33" s="104"/>
      <c r="G33" s="105"/>
      <c r="H33" s="106"/>
      <c r="I33" s="107"/>
      <c r="J33" s="104"/>
      <c r="K33" s="104"/>
      <c r="L33" s="104"/>
      <c r="M33" s="104"/>
      <c r="N33" s="104"/>
      <c r="O33" s="104"/>
      <c r="P33" s="104"/>
      <c r="Q33" s="104"/>
      <c r="R33" s="104"/>
      <c r="S33" s="104"/>
      <c r="T33" s="104"/>
      <c r="U33" s="104"/>
      <c r="V33" s="104"/>
      <c r="W33" s="104"/>
      <c r="X33" s="104"/>
      <c r="Y33" s="105"/>
    </row>
    <row r="34" spans="2:35" ht="11.25" customHeight="1" x14ac:dyDescent="0.15">
      <c r="K34" s="108"/>
    </row>
    <row r="35" spans="2:35" ht="11.25" customHeight="1" x14ac:dyDescent="0.15"/>
    <row r="36" spans="2:35" s="113" customFormat="1" ht="18" customHeight="1" x14ac:dyDescent="0.15">
      <c r="AA36" s="112"/>
      <c r="AB36" s="112"/>
      <c r="AC36" s="112"/>
      <c r="AD36" s="112"/>
      <c r="AE36" s="112"/>
      <c r="AF36" s="112"/>
      <c r="AG36" s="112"/>
      <c r="AH36" s="112"/>
      <c r="AI36" s="112"/>
    </row>
  </sheetData>
  <mergeCells count="14">
    <mergeCell ref="O11:Z11"/>
    <mergeCell ref="O12:X12"/>
    <mergeCell ref="A2:Z2"/>
    <mergeCell ref="P9:X9"/>
    <mergeCell ref="Q4:R4"/>
    <mergeCell ref="T4:U4"/>
    <mergeCell ref="W4:X4"/>
    <mergeCell ref="O10:X10"/>
    <mergeCell ref="H21:Y21"/>
    <mergeCell ref="M22:R22"/>
    <mergeCell ref="M23:R23"/>
    <mergeCell ref="O13:X13"/>
    <mergeCell ref="A17:Z17"/>
    <mergeCell ref="A19:Z19"/>
  </mergeCells>
  <phoneticPr fontId="1"/>
  <conditionalFormatting sqref="A4:O4 S4:T4 V4:W4 Y4:Z4">
    <cfRule type="cellIs" dxfId="15" priority="1" operator="equal">
      <formula>"令和　年　月　日"</formula>
    </cfRule>
  </conditionalFormatting>
  <pageMargins left="0.98425196850393704" right="0.98425196850393704" top="0.78740157480314965" bottom="0.59055118110236227" header="0.31496062992125984" footer="0.31496062992125984"/>
  <pageSetup paperSize="9" orientation="portrait" horizontalDpi="1200" verticalDpi="1200" r:id="rId1"/>
  <ignoredErrors>
    <ignoredError sqref="T4 W4 Q4"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2"/>
  <sheetViews>
    <sheetView view="pageBreakPreview" zoomScaleNormal="100" zoomScaleSheetLayoutView="100" workbookViewId="0">
      <selection activeCell="H26" sqref="H26"/>
    </sheetView>
  </sheetViews>
  <sheetFormatPr defaultColWidth="3.125" defaultRowHeight="18" customHeight="1" x14ac:dyDescent="0.15"/>
  <cols>
    <col min="1" max="26" width="3.125" style="77"/>
    <col min="27" max="27" width="3.125" style="78"/>
    <col min="28" max="16384" width="3.125" style="77"/>
  </cols>
  <sheetData>
    <row r="1" spans="1:27" ht="18" customHeight="1" x14ac:dyDescent="0.15">
      <c r="A1" s="77" t="s">
        <v>163</v>
      </c>
    </row>
    <row r="2" spans="1:27" ht="18" customHeight="1" x14ac:dyDescent="0.15">
      <c r="A2" s="593" t="s">
        <v>511</v>
      </c>
      <c r="B2" s="593"/>
      <c r="C2" s="593"/>
      <c r="D2" s="593"/>
      <c r="E2" s="593"/>
      <c r="F2" s="593"/>
      <c r="G2" s="593"/>
      <c r="H2" s="593"/>
      <c r="I2" s="593"/>
      <c r="J2" s="593"/>
      <c r="K2" s="593"/>
      <c r="L2" s="593"/>
      <c r="M2" s="593"/>
      <c r="N2" s="593"/>
      <c r="O2" s="593"/>
      <c r="P2" s="593"/>
      <c r="Q2" s="593"/>
      <c r="R2" s="593"/>
      <c r="S2" s="593"/>
      <c r="T2" s="593"/>
      <c r="U2" s="593"/>
      <c r="V2" s="593"/>
      <c r="W2" s="593"/>
      <c r="X2" s="593"/>
      <c r="Y2" s="593"/>
      <c r="Z2" s="593"/>
    </row>
    <row r="3" spans="1:27" ht="18" customHeight="1" x14ac:dyDescent="0.15">
      <c r="A3" s="143"/>
      <c r="B3" s="143"/>
      <c r="C3" s="143"/>
      <c r="D3" s="143"/>
      <c r="E3" s="143"/>
      <c r="F3" s="143"/>
      <c r="G3" s="143"/>
      <c r="H3" s="143"/>
      <c r="I3" s="143"/>
      <c r="J3" s="143"/>
      <c r="K3" s="143"/>
      <c r="L3" s="143"/>
      <c r="M3" s="143"/>
      <c r="N3" s="143"/>
      <c r="O3" s="144" t="s">
        <v>266</v>
      </c>
      <c r="P3" s="144"/>
      <c r="Q3" s="597" t="str">
        <f>IF('【様式第２号】事業計画書兼チェックシート（新築）'!E8="","",'【様式第２号】事業計画書兼チェックシート（新築）'!E8)</f>
        <v/>
      </c>
      <c r="R3" s="597"/>
      <c r="S3" s="143" t="s">
        <v>7</v>
      </c>
      <c r="T3" s="597" t="str">
        <f>IF('【様式第２号】事業計画書兼チェックシート（新築）'!H8="","",'【様式第２号】事業計画書兼チェックシート（新築）'!H8)</f>
        <v/>
      </c>
      <c r="U3" s="597"/>
      <c r="V3" s="143" t="s">
        <v>264</v>
      </c>
      <c r="W3" s="597" t="str">
        <f>IF('【様式第２号】事業計画書兼チェックシート（新築）'!K8="","",'【様式第２号】事業計画書兼チェックシート（新築）'!K8)</f>
        <v/>
      </c>
      <c r="X3" s="597"/>
      <c r="Y3" s="143" t="s">
        <v>6</v>
      </c>
      <c r="Z3" s="143"/>
      <c r="AA3" s="78" t="s">
        <v>268</v>
      </c>
    </row>
    <row r="4" spans="1:27" ht="18" hidden="1" customHeight="1" x14ac:dyDescent="0.15">
      <c r="A4" s="79"/>
      <c r="B4" s="79"/>
      <c r="C4" s="79"/>
      <c r="D4" s="79"/>
      <c r="E4" s="79"/>
      <c r="F4" s="79"/>
      <c r="G4" s="79"/>
      <c r="H4" s="79"/>
      <c r="I4" s="79"/>
      <c r="J4" s="79"/>
      <c r="K4" s="79"/>
      <c r="L4" s="79"/>
      <c r="M4" s="79"/>
      <c r="N4" s="79"/>
      <c r="O4" s="79"/>
      <c r="P4" s="79"/>
      <c r="Q4" s="79"/>
      <c r="R4" s="79"/>
      <c r="S4" s="79"/>
      <c r="T4" s="79"/>
      <c r="U4" s="79"/>
      <c r="V4" s="79"/>
      <c r="W4" s="79"/>
      <c r="X4" s="79"/>
      <c r="Y4" s="79"/>
      <c r="Z4" s="79"/>
    </row>
    <row r="6" spans="1:27" ht="18" customHeight="1" x14ac:dyDescent="0.15">
      <c r="B6" s="77" t="str">
        <f>IF('【様式第２号】事業計画書兼チェックシート（新築）'!BG29="","鳥取県　　　　　所長　様",'【様式第２号】事業計画書兼チェックシート（新築）'!BG29&amp;"　様")</f>
        <v>鳥取県　　　　　所長　様</v>
      </c>
    </row>
    <row r="8" spans="1:27" ht="18" customHeight="1" x14ac:dyDescent="0.15">
      <c r="M8" s="77" t="s">
        <v>13</v>
      </c>
    </row>
    <row r="9" spans="1:27" ht="18" customHeight="1" x14ac:dyDescent="0.15">
      <c r="M9" s="77" t="s">
        <v>12</v>
      </c>
      <c r="O9" s="80" t="s">
        <v>9</v>
      </c>
      <c r="P9" s="596" t="str">
        <f>IF('【様式第２号】事業計画書兼チェックシート（新築）'!O10="","",'【様式第２号】事業計画書兼チェックシート（新築）'!O10)</f>
        <v/>
      </c>
      <c r="Q9" s="596"/>
      <c r="R9" s="596"/>
      <c r="S9" s="596"/>
      <c r="T9" s="596"/>
      <c r="U9" s="596"/>
      <c r="V9" s="596"/>
      <c r="W9" s="596"/>
      <c r="X9" s="596"/>
    </row>
    <row r="10" spans="1:27" ht="50.25" customHeight="1" x14ac:dyDescent="0.15">
      <c r="O10" s="598" t="str">
        <f>IF('【様式第２号】事業計画書兼チェックシート（新築）'!N11="","",'【様式第２号】事業計画書兼チェックシート（新築）'!N11)</f>
        <v/>
      </c>
      <c r="P10" s="598"/>
      <c r="Q10" s="598"/>
      <c r="R10" s="598"/>
      <c r="S10" s="598"/>
      <c r="T10" s="598"/>
      <c r="U10" s="598"/>
      <c r="V10" s="598"/>
      <c r="W10" s="598"/>
      <c r="X10" s="598"/>
    </row>
    <row r="11" spans="1:27" ht="18" customHeight="1" x14ac:dyDescent="0.15">
      <c r="A11" s="414"/>
      <c r="B11" s="414"/>
      <c r="C11" s="414"/>
      <c r="D11" s="414"/>
      <c r="E11" s="414"/>
      <c r="F11" s="414"/>
      <c r="G11" s="414"/>
      <c r="H11" s="414"/>
      <c r="I11" s="414"/>
      <c r="J11" s="414" t="s">
        <v>575</v>
      </c>
      <c r="K11" s="414"/>
      <c r="L11" s="414"/>
      <c r="M11" s="414"/>
      <c r="N11" s="414"/>
      <c r="O11" s="594" t="str">
        <f>IF('【様式第２号】事業計画書兼チェックシート（新築）'!N12="","",'【様式第２号】事業計画書兼チェックシート（新築）'!N12)</f>
        <v/>
      </c>
      <c r="P11" s="594"/>
      <c r="Q11" s="594"/>
      <c r="R11" s="594"/>
      <c r="S11" s="594"/>
      <c r="T11" s="594"/>
      <c r="U11" s="594"/>
      <c r="V11" s="594"/>
      <c r="W11" s="594"/>
      <c r="X11" s="594"/>
      <c r="Y11" s="594"/>
      <c r="Z11" s="594"/>
    </row>
    <row r="12" spans="1:27" ht="18" customHeight="1" x14ac:dyDescent="0.15">
      <c r="A12" s="414"/>
      <c r="B12" s="414"/>
      <c r="C12" s="414"/>
      <c r="D12" s="414"/>
      <c r="E12" s="414"/>
      <c r="F12" s="414"/>
      <c r="G12" s="414"/>
      <c r="H12" s="414"/>
      <c r="I12" s="414"/>
      <c r="J12" s="414" t="s">
        <v>577</v>
      </c>
      <c r="K12" s="414"/>
      <c r="L12" s="414"/>
      <c r="M12" s="414"/>
      <c r="N12" s="414"/>
      <c r="O12" s="594" t="str">
        <f>IF('【様式第２号】事業計画書兼チェックシート（新築）'!N13="","",'【様式第２号】事業計画書兼チェックシート（新築）'!N13)</f>
        <v/>
      </c>
      <c r="P12" s="594"/>
      <c r="Q12" s="594"/>
      <c r="R12" s="594"/>
      <c r="S12" s="594"/>
      <c r="T12" s="594"/>
      <c r="U12" s="594"/>
      <c r="V12" s="594"/>
      <c r="W12" s="594"/>
      <c r="X12" s="594"/>
      <c r="Y12" s="414"/>
      <c r="Z12" s="414"/>
      <c r="AA12" s="78" t="s">
        <v>80</v>
      </c>
    </row>
    <row r="13" spans="1:27" ht="18" customHeight="1" x14ac:dyDescent="0.15">
      <c r="M13" s="77" t="s">
        <v>8</v>
      </c>
      <c r="O13" s="591" t="str">
        <f>IF('【様式第２号】事業計画書兼チェックシート（新築）'!N14="","",'【様式第２号】事業計画書兼チェックシート（新築）'!N14)</f>
        <v/>
      </c>
      <c r="P13" s="591"/>
      <c r="Q13" s="591"/>
      <c r="R13" s="591"/>
      <c r="S13" s="591"/>
      <c r="T13" s="591"/>
      <c r="U13" s="591"/>
      <c r="V13" s="591"/>
      <c r="W13" s="591"/>
      <c r="X13" s="591"/>
    </row>
    <row r="14" spans="1:27" ht="18" hidden="1" customHeight="1" x14ac:dyDescent="0.15"/>
    <row r="17" spans="1:27" ht="36" customHeight="1" x14ac:dyDescent="0.15">
      <c r="A17" s="592" t="s">
        <v>591</v>
      </c>
      <c r="B17" s="592"/>
      <c r="C17" s="592"/>
      <c r="D17" s="592"/>
      <c r="E17" s="592"/>
      <c r="F17" s="592"/>
      <c r="G17" s="592"/>
      <c r="H17" s="592"/>
      <c r="I17" s="592"/>
      <c r="J17" s="592"/>
      <c r="K17" s="592"/>
      <c r="L17" s="592"/>
      <c r="M17" s="592"/>
      <c r="N17" s="592"/>
      <c r="O17" s="592"/>
      <c r="P17" s="592"/>
      <c r="Q17" s="592"/>
      <c r="R17" s="592"/>
      <c r="S17" s="592"/>
      <c r="T17" s="592"/>
      <c r="U17" s="592"/>
      <c r="V17" s="592"/>
      <c r="W17" s="592"/>
      <c r="X17" s="592"/>
      <c r="Y17" s="592"/>
      <c r="Z17" s="592"/>
    </row>
    <row r="19" spans="1:27" ht="18" customHeight="1" x14ac:dyDescent="0.15">
      <c r="A19" s="593" t="s">
        <v>14</v>
      </c>
      <c r="B19" s="593"/>
      <c r="C19" s="593"/>
      <c r="D19" s="593"/>
      <c r="E19" s="593"/>
      <c r="F19" s="593"/>
      <c r="G19" s="593"/>
      <c r="H19" s="593"/>
      <c r="I19" s="593"/>
      <c r="J19" s="593"/>
      <c r="K19" s="593"/>
      <c r="L19" s="593"/>
      <c r="M19" s="593"/>
      <c r="N19" s="593"/>
      <c r="O19" s="593"/>
      <c r="P19" s="593"/>
      <c r="Q19" s="593"/>
      <c r="R19" s="593"/>
      <c r="S19" s="593"/>
      <c r="T19" s="593"/>
      <c r="U19" s="593"/>
      <c r="V19" s="593"/>
      <c r="W19" s="593"/>
      <c r="X19" s="593"/>
      <c r="Y19" s="593"/>
      <c r="Z19" s="593"/>
    </row>
    <row r="20" spans="1:27" ht="18" hidden="1" customHeight="1" x14ac:dyDescent="0.15"/>
    <row r="21" spans="1:27" ht="18" customHeight="1" x14ac:dyDescent="0.15">
      <c r="B21" s="81" t="s">
        <v>15</v>
      </c>
      <c r="C21" s="82"/>
      <c r="D21" s="82"/>
      <c r="E21" s="82"/>
      <c r="F21" s="82"/>
      <c r="G21" s="83"/>
      <c r="H21" s="587" t="s">
        <v>280</v>
      </c>
      <c r="I21" s="588"/>
      <c r="J21" s="588"/>
      <c r="K21" s="588"/>
      <c r="L21" s="588"/>
      <c r="M21" s="588"/>
      <c r="N21" s="588"/>
      <c r="O21" s="588"/>
      <c r="P21" s="588"/>
      <c r="Q21" s="588"/>
      <c r="R21" s="588"/>
      <c r="S21" s="588"/>
      <c r="T21" s="588"/>
      <c r="U21" s="588"/>
      <c r="V21" s="588"/>
      <c r="W21" s="588"/>
      <c r="X21" s="588"/>
      <c r="Y21" s="589"/>
    </row>
    <row r="22" spans="1:27" ht="18" customHeight="1" x14ac:dyDescent="0.15">
      <c r="B22" s="81" t="s">
        <v>17</v>
      </c>
      <c r="C22" s="82"/>
      <c r="D22" s="82"/>
      <c r="E22" s="82"/>
      <c r="F22" s="82"/>
      <c r="G22" s="83"/>
      <c r="H22" s="84"/>
      <c r="I22" s="85"/>
      <c r="J22" s="85"/>
      <c r="K22" s="85"/>
      <c r="L22" s="384" t="s">
        <v>23</v>
      </c>
      <c r="M22" s="590" t="str">
        <f>IF('【様式第２号】事業計画書兼チェックシート（新築）'!T237="","",'【様式第２号】事業計画書兼チェックシート（新築）'!T237*10000)</f>
        <v/>
      </c>
      <c r="N22" s="590"/>
      <c r="O22" s="590"/>
      <c r="P22" s="590"/>
      <c r="Q22" s="590"/>
      <c r="R22" s="590"/>
      <c r="S22" s="85" t="s">
        <v>18</v>
      </c>
      <c r="T22" s="85"/>
      <c r="U22" s="85"/>
      <c r="V22" s="85"/>
      <c r="W22" s="85"/>
      <c r="X22" s="85"/>
      <c r="Y22" s="87"/>
      <c r="AA22" s="78" t="s">
        <v>81</v>
      </c>
    </row>
    <row r="23" spans="1:27" ht="18" customHeight="1" x14ac:dyDescent="0.15">
      <c r="B23" s="81" t="s">
        <v>19</v>
      </c>
      <c r="C23" s="82"/>
      <c r="D23" s="82"/>
      <c r="E23" s="82"/>
      <c r="F23" s="82"/>
      <c r="G23" s="83"/>
      <c r="H23" s="88"/>
      <c r="I23" s="89"/>
      <c r="J23" s="89"/>
      <c r="K23" s="89"/>
      <c r="L23" s="90" t="s">
        <v>23</v>
      </c>
      <c r="M23" s="590" t="str">
        <f>IF('【様式第２号】事業計画書兼チェックシート（新築）'!T237="","",'【様式第２号】事業計画書兼チェックシート（新築）'!T237*10000)</f>
        <v/>
      </c>
      <c r="N23" s="590"/>
      <c r="O23" s="590"/>
      <c r="P23" s="590"/>
      <c r="Q23" s="590"/>
      <c r="R23" s="590"/>
      <c r="S23" s="85" t="s">
        <v>18</v>
      </c>
      <c r="T23" s="89"/>
      <c r="U23" s="89"/>
      <c r="V23" s="89"/>
      <c r="W23" s="89"/>
      <c r="X23" s="89"/>
      <c r="Y23" s="91"/>
      <c r="AA23" s="78" t="s">
        <v>81</v>
      </c>
    </row>
    <row r="24" spans="1:27" ht="18" customHeight="1" x14ac:dyDescent="0.15">
      <c r="B24" s="92" t="s">
        <v>20</v>
      </c>
      <c r="C24" s="93"/>
      <c r="D24" s="93"/>
      <c r="E24" s="93"/>
      <c r="F24" s="93"/>
      <c r="G24" s="94"/>
      <c r="H24" s="95"/>
      <c r="I24" s="96"/>
      <c r="J24" s="93"/>
      <c r="K24" s="93"/>
      <c r="L24" s="93"/>
      <c r="M24" s="93"/>
      <c r="N24" s="93"/>
      <c r="O24" s="93"/>
      <c r="P24" s="93"/>
      <c r="Q24" s="93"/>
      <c r="R24" s="93"/>
      <c r="S24" s="93"/>
      <c r="T24" s="93"/>
      <c r="U24" s="93"/>
      <c r="V24" s="93"/>
      <c r="W24" s="93"/>
      <c r="X24" s="93"/>
      <c r="Y24" s="94"/>
    </row>
    <row r="25" spans="1:27" ht="18" customHeight="1" x14ac:dyDescent="0.15">
      <c r="B25" s="97"/>
      <c r="C25" s="98"/>
      <c r="D25" s="98"/>
      <c r="E25" s="98"/>
      <c r="F25" s="98"/>
      <c r="G25" s="99"/>
      <c r="H25" s="100" t="s">
        <v>590</v>
      </c>
      <c r="I25" s="101"/>
      <c r="J25" s="98"/>
      <c r="K25" s="98"/>
      <c r="L25" s="98"/>
      <c r="M25" s="98"/>
      <c r="N25" s="98"/>
      <c r="O25" s="98"/>
      <c r="P25" s="98"/>
      <c r="Q25" s="98"/>
      <c r="R25" s="98"/>
      <c r="S25" s="98"/>
      <c r="T25" s="98"/>
      <c r="U25" s="98"/>
      <c r="V25" s="98"/>
      <c r="W25" s="98"/>
      <c r="X25" s="98"/>
      <c r="Y25" s="99"/>
      <c r="AA25" s="78" t="s">
        <v>82</v>
      </c>
    </row>
    <row r="26" spans="1:27" ht="18" customHeight="1" x14ac:dyDescent="0.15">
      <c r="B26" s="97"/>
      <c r="C26" s="98"/>
      <c r="D26" s="98"/>
      <c r="E26" s="98"/>
      <c r="F26" s="98"/>
      <c r="G26" s="99"/>
      <c r="H26" s="100"/>
      <c r="I26" s="101"/>
      <c r="J26" s="98"/>
      <c r="K26" s="98"/>
      <c r="L26" s="98"/>
      <c r="M26" s="98"/>
      <c r="N26" s="98"/>
      <c r="O26" s="98"/>
      <c r="P26" s="98"/>
      <c r="Q26" s="98"/>
      <c r="R26" s="98"/>
      <c r="S26" s="98"/>
      <c r="T26" s="98"/>
      <c r="U26" s="98"/>
      <c r="V26" s="98"/>
      <c r="W26" s="98"/>
      <c r="X26" s="98"/>
      <c r="Y26" s="99"/>
    </row>
    <row r="27" spans="1:27" ht="18" hidden="1" customHeight="1" x14ac:dyDescent="0.15">
      <c r="B27" s="97"/>
      <c r="C27" s="98"/>
      <c r="D27" s="98"/>
      <c r="E27" s="98"/>
      <c r="F27" s="98"/>
      <c r="G27" s="99"/>
      <c r="H27" s="100" t="str">
        <f>IF('【様式第２号】事業計画書兼チェックシート（新築）'!I76="有","・他に利用する補助金一覧表（様式第６号別紙）","")</f>
        <v/>
      </c>
      <c r="I27" s="101"/>
      <c r="J27" s="98"/>
      <c r="K27" s="98"/>
      <c r="L27" s="98"/>
      <c r="M27" s="98"/>
      <c r="N27" s="98"/>
      <c r="O27" s="98"/>
      <c r="P27" s="98"/>
      <c r="Q27" s="98"/>
      <c r="R27" s="98"/>
      <c r="S27" s="98"/>
      <c r="T27" s="98"/>
      <c r="U27" s="98"/>
      <c r="V27" s="98"/>
      <c r="W27" s="98"/>
      <c r="X27" s="98"/>
      <c r="Y27" s="99"/>
    </row>
    <row r="28" spans="1:27" ht="18" customHeight="1" x14ac:dyDescent="0.15">
      <c r="B28" s="97"/>
      <c r="C28" s="98"/>
      <c r="D28" s="98"/>
      <c r="E28" s="98"/>
      <c r="F28" s="98"/>
      <c r="G28" s="99"/>
      <c r="H28" s="100" t="str">
        <f>IF('【様式第２号】事業計画書兼チェックシート（新築）'!C251="","","・"&amp;'【様式第２号】事業計画書兼チェックシート（新築）'!C251)</f>
        <v>・各階平面図、配置図</v>
      </c>
      <c r="I28" s="101"/>
      <c r="J28" s="98"/>
      <c r="K28" s="98"/>
      <c r="L28" s="98"/>
      <c r="M28" s="98"/>
      <c r="N28" s="98"/>
      <c r="O28" s="98"/>
      <c r="P28" s="98"/>
      <c r="Q28" s="98"/>
      <c r="R28" s="98"/>
      <c r="S28" s="98"/>
      <c r="T28" s="98"/>
      <c r="U28" s="98"/>
      <c r="V28" s="98"/>
      <c r="W28" s="98"/>
      <c r="X28" s="98"/>
      <c r="Y28" s="99"/>
    </row>
    <row r="29" spans="1:27" ht="18" customHeight="1" x14ac:dyDescent="0.15">
      <c r="B29" s="97"/>
      <c r="C29" s="98"/>
      <c r="D29" s="98"/>
      <c r="E29" s="98"/>
      <c r="F29" s="98"/>
      <c r="G29" s="99"/>
      <c r="H29" s="100"/>
      <c r="I29" s="101"/>
      <c r="J29" s="98"/>
      <c r="K29" s="98"/>
      <c r="L29" s="98"/>
      <c r="M29" s="98"/>
      <c r="N29" s="98"/>
      <c r="O29" s="98"/>
      <c r="P29" s="98"/>
      <c r="Q29" s="98"/>
      <c r="R29" s="98"/>
      <c r="S29" s="98"/>
      <c r="T29" s="98"/>
      <c r="U29" s="98"/>
      <c r="V29" s="98"/>
      <c r="W29" s="98"/>
      <c r="X29" s="98"/>
      <c r="Y29" s="99"/>
    </row>
    <row r="30" spans="1:27" ht="18" customHeight="1" x14ac:dyDescent="0.15">
      <c r="B30" s="97"/>
      <c r="C30" s="98"/>
      <c r="D30" s="98"/>
      <c r="E30" s="98"/>
      <c r="F30" s="98"/>
      <c r="G30" s="99"/>
      <c r="H30" s="100"/>
      <c r="I30" s="101"/>
      <c r="J30" s="98"/>
      <c r="K30" s="98"/>
      <c r="L30" s="98"/>
      <c r="M30" s="98"/>
      <c r="N30" s="98"/>
      <c r="O30" s="98"/>
      <c r="P30" s="98"/>
      <c r="Q30" s="98"/>
      <c r="R30" s="98"/>
      <c r="S30" s="98"/>
      <c r="T30" s="98"/>
      <c r="U30" s="98"/>
      <c r="V30" s="98"/>
      <c r="W30" s="98"/>
      <c r="X30" s="98"/>
      <c r="Y30" s="99"/>
    </row>
    <row r="31" spans="1:27" ht="18" customHeight="1" x14ac:dyDescent="0.15">
      <c r="B31" s="97"/>
      <c r="C31" s="98"/>
      <c r="D31" s="98"/>
      <c r="E31" s="98"/>
      <c r="F31" s="98"/>
      <c r="G31" s="99"/>
      <c r="H31" s="100"/>
      <c r="I31" s="101"/>
      <c r="J31" s="98"/>
      <c r="K31" s="98"/>
      <c r="L31" s="98"/>
      <c r="M31" s="98"/>
      <c r="N31" s="98"/>
      <c r="O31" s="98"/>
      <c r="P31" s="98"/>
      <c r="Q31" s="98"/>
      <c r="R31" s="98"/>
      <c r="S31" s="98"/>
      <c r="T31" s="98"/>
      <c r="U31" s="98"/>
      <c r="V31" s="98"/>
      <c r="W31" s="98"/>
      <c r="X31" s="98"/>
      <c r="Y31" s="99"/>
    </row>
    <row r="32" spans="1:27" ht="18" customHeight="1" x14ac:dyDescent="0.15">
      <c r="B32" s="97"/>
      <c r="C32" s="98"/>
      <c r="D32" s="98"/>
      <c r="E32" s="98"/>
      <c r="F32" s="98"/>
      <c r="G32" s="99"/>
      <c r="H32" s="102"/>
      <c r="I32" s="101"/>
      <c r="J32" s="98"/>
      <c r="K32" s="98"/>
      <c r="L32" s="98"/>
      <c r="M32" s="98"/>
      <c r="N32" s="98"/>
      <c r="O32" s="98"/>
      <c r="P32" s="98"/>
      <c r="Q32" s="98"/>
      <c r="R32" s="98"/>
      <c r="S32" s="98"/>
      <c r="T32" s="98"/>
      <c r="U32" s="98"/>
      <c r="V32" s="98"/>
      <c r="W32" s="98"/>
      <c r="X32" s="98"/>
      <c r="Y32" s="99"/>
    </row>
    <row r="33" spans="1:35" ht="18" customHeight="1" x14ac:dyDescent="0.15">
      <c r="B33" s="103"/>
      <c r="C33" s="104"/>
      <c r="D33" s="104"/>
      <c r="E33" s="104"/>
      <c r="F33" s="104"/>
      <c r="G33" s="105"/>
      <c r="H33" s="106"/>
      <c r="I33" s="107"/>
      <c r="J33" s="104"/>
      <c r="K33" s="104"/>
      <c r="L33" s="104"/>
      <c r="M33" s="104"/>
      <c r="N33" s="104"/>
      <c r="O33" s="104"/>
      <c r="P33" s="104"/>
      <c r="Q33" s="104"/>
      <c r="R33" s="104"/>
      <c r="S33" s="104"/>
      <c r="T33" s="104"/>
      <c r="U33" s="104"/>
      <c r="V33" s="104"/>
      <c r="W33" s="104"/>
      <c r="X33" s="104"/>
      <c r="Y33" s="105"/>
    </row>
    <row r="34" spans="1:35" ht="11.25" customHeight="1" x14ac:dyDescent="0.15">
      <c r="K34" s="108"/>
    </row>
    <row r="35" spans="1:35" ht="11.25" customHeight="1" x14ac:dyDescent="0.15"/>
    <row r="36" spans="1:35" s="113" customFormat="1" ht="18" customHeight="1" x14ac:dyDescent="0.15">
      <c r="A36" s="109" t="s">
        <v>228</v>
      </c>
      <c r="B36" s="110"/>
      <c r="C36" s="110"/>
      <c r="D36" s="110"/>
      <c r="E36" s="110"/>
      <c r="F36" s="110"/>
      <c r="G36" s="110"/>
      <c r="H36" s="110"/>
      <c r="I36" s="110"/>
      <c r="J36" s="110"/>
      <c r="K36" s="110"/>
      <c r="L36" s="110"/>
      <c r="M36" s="110"/>
      <c r="N36" s="110"/>
      <c r="O36" s="110"/>
      <c r="P36" s="110"/>
      <c r="Q36" s="111"/>
      <c r="R36" s="110"/>
      <c r="S36" s="110"/>
      <c r="T36" s="110"/>
      <c r="U36" s="110"/>
      <c r="V36" s="110"/>
      <c r="W36" s="110"/>
      <c r="X36" s="110"/>
      <c r="Y36" s="110"/>
      <c r="Z36" s="110"/>
      <c r="AA36" s="112"/>
    </row>
    <row r="37" spans="1:35" s="114" customFormat="1" ht="18" customHeight="1" x14ac:dyDescent="0.15">
      <c r="A37" s="109"/>
      <c r="B37" s="114" t="s">
        <v>11</v>
      </c>
      <c r="AA37" s="115"/>
    </row>
    <row r="38" spans="1:35" s="113" customFormat="1" ht="18" customHeight="1" x14ac:dyDescent="0.15">
      <c r="B38" s="599" t="s">
        <v>229</v>
      </c>
      <c r="C38" s="600"/>
      <c r="D38" s="600"/>
      <c r="E38" s="600"/>
      <c r="F38" s="600"/>
      <c r="G38" s="600"/>
      <c r="H38" s="601"/>
      <c r="I38" s="116" t="s">
        <v>9</v>
      </c>
      <c r="J38" s="605"/>
      <c r="K38" s="605"/>
      <c r="L38" s="605"/>
      <c r="M38" s="606"/>
      <c r="N38" s="606"/>
      <c r="O38" s="606"/>
      <c r="P38" s="606"/>
      <c r="Q38" s="606"/>
      <c r="R38" s="606"/>
      <c r="S38" s="606"/>
      <c r="T38" s="606"/>
      <c r="U38" s="606"/>
      <c r="V38" s="606"/>
      <c r="W38" s="606"/>
      <c r="X38" s="606"/>
      <c r="Y38" s="607"/>
      <c r="AA38" s="78"/>
    </row>
    <row r="39" spans="1:35" s="113" customFormat="1" ht="18" customHeight="1" x14ac:dyDescent="0.15">
      <c r="B39" s="602"/>
      <c r="C39" s="603"/>
      <c r="D39" s="603"/>
      <c r="E39" s="603"/>
      <c r="F39" s="603"/>
      <c r="G39" s="603"/>
      <c r="H39" s="604"/>
      <c r="I39" s="608"/>
      <c r="J39" s="609"/>
      <c r="K39" s="609"/>
      <c r="L39" s="609"/>
      <c r="M39" s="609"/>
      <c r="N39" s="609"/>
      <c r="O39" s="609"/>
      <c r="P39" s="609"/>
      <c r="Q39" s="609"/>
      <c r="R39" s="609"/>
      <c r="S39" s="609"/>
      <c r="T39" s="609"/>
      <c r="U39" s="609"/>
      <c r="V39" s="609"/>
      <c r="W39" s="609"/>
      <c r="X39" s="609"/>
      <c r="Y39" s="610"/>
      <c r="AA39" s="112"/>
      <c r="AB39" s="112"/>
      <c r="AC39" s="112"/>
      <c r="AD39" s="112"/>
      <c r="AE39" s="112"/>
      <c r="AF39" s="112"/>
      <c r="AG39" s="112"/>
      <c r="AH39" s="112"/>
      <c r="AI39" s="112"/>
    </row>
    <row r="40" spans="1:35" s="113" customFormat="1" ht="24" customHeight="1" x14ac:dyDescent="0.15">
      <c r="B40" s="611" t="s">
        <v>230</v>
      </c>
      <c r="C40" s="612"/>
      <c r="D40" s="612"/>
      <c r="E40" s="612"/>
      <c r="F40" s="612"/>
      <c r="G40" s="612"/>
      <c r="H40" s="613"/>
      <c r="I40" s="614"/>
      <c r="J40" s="615"/>
      <c r="K40" s="615"/>
      <c r="L40" s="615"/>
      <c r="M40" s="615"/>
      <c r="N40" s="615"/>
      <c r="O40" s="615"/>
      <c r="P40" s="615"/>
      <c r="Q40" s="615"/>
      <c r="R40" s="615"/>
      <c r="S40" s="615"/>
      <c r="T40" s="615"/>
      <c r="U40" s="615"/>
      <c r="V40" s="615"/>
      <c r="W40" s="615"/>
      <c r="X40" s="615"/>
      <c r="Y40" s="616"/>
      <c r="AA40" s="112"/>
      <c r="AB40" s="112"/>
      <c r="AC40" s="112"/>
      <c r="AD40" s="112"/>
      <c r="AE40" s="112"/>
      <c r="AF40" s="112"/>
      <c r="AG40" s="112"/>
      <c r="AH40" s="112"/>
      <c r="AI40" s="112"/>
    </row>
    <row r="41" spans="1:35" s="113" customFormat="1" ht="18" customHeight="1" x14ac:dyDescent="0.15">
      <c r="B41" s="611" t="s">
        <v>21</v>
      </c>
      <c r="C41" s="612"/>
      <c r="D41" s="612"/>
      <c r="E41" s="612"/>
      <c r="F41" s="612"/>
      <c r="G41" s="612"/>
      <c r="H41" s="613"/>
      <c r="I41" s="617"/>
      <c r="J41" s="618"/>
      <c r="K41" s="618"/>
      <c r="L41" s="618"/>
      <c r="M41" s="619"/>
      <c r="N41" s="620" t="s">
        <v>8</v>
      </c>
      <c r="O41" s="621"/>
      <c r="P41" s="622"/>
      <c r="Q41" s="623" t="s">
        <v>10</v>
      </c>
      <c r="R41" s="623"/>
      <c r="S41" s="623"/>
      <c r="T41" s="623"/>
      <c r="U41" s="623"/>
      <c r="V41" s="623"/>
      <c r="W41" s="623"/>
      <c r="X41" s="623"/>
      <c r="Y41" s="624"/>
      <c r="AA41" s="112"/>
      <c r="AB41" s="112"/>
      <c r="AC41" s="112"/>
      <c r="AD41" s="112"/>
      <c r="AE41" s="112"/>
      <c r="AF41" s="112"/>
      <c r="AG41" s="112"/>
      <c r="AH41" s="117"/>
      <c r="AI41" s="112"/>
    </row>
    <row r="42" spans="1:35" s="113" customFormat="1" ht="18" customHeight="1" x14ac:dyDescent="0.15">
      <c r="AA42" s="112"/>
      <c r="AB42" s="112"/>
      <c r="AC42" s="112"/>
      <c r="AD42" s="112"/>
      <c r="AE42" s="112"/>
      <c r="AF42" s="112"/>
      <c r="AG42" s="112"/>
      <c r="AH42" s="112"/>
      <c r="AI42" s="112"/>
    </row>
  </sheetData>
  <mergeCells count="24">
    <mergeCell ref="B40:H40"/>
    <mergeCell ref="I40:Y40"/>
    <mergeCell ref="B41:H41"/>
    <mergeCell ref="I41:M41"/>
    <mergeCell ref="N41:P41"/>
    <mergeCell ref="Q41:Y41"/>
    <mergeCell ref="M22:R22"/>
    <mergeCell ref="M23:R23"/>
    <mergeCell ref="B38:H39"/>
    <mergeCell ref="J38:L38"/>
    <mergeCell ref="M38:Y38"/>
    <mergeCell ref="I39:Y39"/>
    <mergeCell ref="O13:X13"/>
    <mergeCell ref="A2:Z2"/>
    <mergeCell ref="A17:Z17"/>
    <mergeCell ref="A19:Z19"/>
    <mergeCell ref="H21:Y21"/>
    <mergeCell ref="Q3:R3"/>
    <mergeCell ref="T3:U3"/>
    <mergeCell ref="W3:X3"/>
    <mergeCell ref="P9:X9"/>
    <mergeCell ref="O10:X10"/>
    <mergeCell ref="O11:Z11"/>
    <mergeCell ref="O12:X12"/>
  </mergeCells>
  <phoneticPr fontId="1"/>
  <conditionalFormatting sqref="A3:O3 S3:T3 V3:W3 Y3:Z3">
    <cfRule type="cellIs" dxfId="14" priority="1" operator="equal">
      <formula>"令和　年　月　日"</formula>
    </cfRule>
  </conditionalFormatting>
  <pageMargins left="0.98425196850393704" right="0.98425196850393704" top="0.78740157480314965" bottom="0.59055118110236227" header="0.31496062992125984" footer="0.31496062992125984"/>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U27"/>
  <sheetViews>
    <sheetView workbookViewId="0">
      <selection activeCell="K20" sqref="K20"/>
    </sheetView>
  </sheetViews>
  <sheetFormatPr defaultColWidth="9" defaultRowHeight="13.5" outlineLevelRow="1" outlineLevelCol="1" x14ac:dyDescent="0.15"/>
  <cols>
    <col min="1" max="1" width="9" style="158"/>
    <col min="2" max="2" width="6.625" style="155" customWidth="1"/>
    <col min="3" max="3" width="6.625" style="156" customWidth="1"/>
    <col min="4" max="5" width="7.625" style="157" customWidth="1"/>
    <col min="6" max="6" width="9.625" style="158" bestFit="1" customWidth="1"/>
    <col min="7" max="7" width="8.75" style="158" bestFit="1" customWidth="1"/>
    <col min="8" max="8" width="11.625" style="159" customWidth="1"/>
    <col min="9" max="9" width="26.5" style="158" customWidth="1"/>
    <col min="10" max="10" width="10.625" style="157" customWidth="1"/>
    <col min="11" max="11" width="50" style="158" customWidth="1"/>
    <col min="12" max="12" width="16.625" style="157" customWidth="1"/>
    <col min="13" max="13" width="10.625" style="157" customWidth="1"/>
    <col min="14" max="14" width="57" style="161" customWidth="1"/>
    <col min="15" max="31" width="6.625" style="162" customWidth="1"/>
    <col min="32" max="33" width="6.625" style="162" customWidth="1" outlineLevel="1"/>
    <col min="34" max="34" width="8.75" style="162" bestFit="1" customWidth="1"/>
    <col min="35" max="35" width="6.625" style="162" customWidth="1"/>
    <col min="36" max="37" width="6.625" style="162" customWidth="1" outlineLevel="1"/>
    <col min="38" max="52" width="6.625" style="162" customWidth="1"/>
    <col min="53" max="53" width="9" style="162" customWidth="1"/>
    <col min="54" max="57" width="6.625" style="162" customWidth="1"/>
    <col min="58" max="59" width="6.625" style="162" customWidth="1" outlineLevel="1"/>
    <col min="60" max="61" width="6.625" style="162" customWidth="1"/>
    <col min="62" max="64" width="6.625" style="162" customWidth="1" outlineLevel="1"/>
    <col min="65" max="66" width="6.625" style="162" customWidth="1"/>
    <col min="67" max="69" width="6.625" style="162" customWidth="1" outlineLevel="1"/>
    <col min="70" max="72" width="6.625" style="162" customWidth="1"/>
    <col min="73" max="73" width="10.625" style="159" customWidth="1"/>
    <col min="74" max="74" width="3.375" style="159" bestFit="1" customWidth="1"/>
    <col min="75" max="75" width="4.375" style="159" customWidth="1"/>
    <col min="76" max="76" width="3.375" style="159" bestFit="1" customWidth="1"/>
    <col min="77" max="77" width="4.875" style="159" customWidth="1"/>
    <col min="78" max="78" width="3.375" style="159" bestFit="1" customWidth="1"/>
    <col min="79" max="79" width="10.625" style="159" customWidth="1"/>
    <col min="80" max="80" width="3.375" style="159" bestFit="1" customWidth="1"/>
    <col min="81" max="81" width="4.375" style="159" customWidth="1"/>
    <col min="82" max="82" width="3.375" style="159" bestFit="1" customWidth="1"/>
    <col min="83" max="83" width="4.875" style="159" customWidth="1"/>
    <col min="84" max="84" width="3.375" style="159" bestFit="1" customWidth="1"/>
    <col min="85" max="85" width="10.625" style="159" customWidth="1"/>
    <col min="86" max="86" width="9" style="163" customWidth="1"/>
    <col min="87" max="87" width="29.375" style="158" customWidth="1"/>
    <col min="88" max="88" width="40.625" style="158" customWidth="1"/>
    <col min="89" max="89" width="10.75" style="157" customWidth="1"/>
    <col min="90" max="91" width="9" style="158" customWidth="1"/>
    <col min="92" max="92" width="9" style="157" customWidth="1"/>
    <col min="93" max="93" width="9" style="159" customWidth="1"/>
    <col min="94" max="95" width="9" style="158" customWidth="1"/>
    <col min="96" max="97" width="9" style="159" customWidth="1"/>
    <col min="98" max="99" width="11" style="158" customWidth="1"/>
    <col min="100" max="100" width="16.125" style="158" customWidth="1"/>
    <col min="101" max="101" width="13" style="158" customWidth="1"/>
    <col min="102" max="102" width="16.125" style="158" customWidth="1"/>
    <col min="103" max="103" width="13" style="158" customWidth="1"/>
    <col min="104" max="104" width="16.125" style="158" customWidth="1"/>
    <col min="105" max="105" width="13" style="158" customWidth="1"/>
    <col min="106" max="106" width="16.125" style="158" customWidth="1"/>
    <col min="107" max="107" width="13" style="158" customWidth="1"/>
    <col min="108" max="108" width="16.125" style="158" customWidth="1"/>
    <col min="109" max="111" width="13" style="158" customWidth="1"/>
    <col min="112" max="114" width="6.625" style="158" customWidth="1"/>
    <col min="115" max="115" width="9" style="158" customWidth="1"/>
    <col min="116" max="117" width="6.625" style="162" hidden="1" customWidth="1"/>
    <col min="118" max="118" width="10.25" style="162" hidden="1" customWidth="1"/>
    <col min="119" max="122" width="6.625" style="162" hidden="1" customWidth="1"/>
    <col min="123" max="123" width="10.125" style="162" hidden="1" customWidth="1"/>
    <col min="124" max="127" width="6.625" style="162" hidden="1" customWidth="1"/>
    <col min="128" max="128" width="10" style="162" hidden="1" customWidth="1"/>
    <col min="129" max="132" width="6.625" style="162" hidden="1" customWidth="1"/>
    <col min="133" max="133" width="9.625" style="162" hidden="1" customWidth="1"/>
    <col min="134" max="140" width="6.625" style="162" hidden="1" customWidth="1"/>
    <col min="141" max="142" width="6.625" style="162" hidden="1" customWidth="1" outlineLevel="1"/>
    <col min="143" max="145" width="6.625" style="162" hidden="1" customWidth="1"/>
    <col min="146" max="147" width="6.625" style="162" hidden="1" customWidth="1" outlineLevel="1"/>
    <col min="148" max="162" width="6.625" style="162" hidden="1" customWidth="1"/>
    <col min="163" max="164" width="8.625" style="162" hidden="1" customWidth="1"/>
    <col min="165" max="166" width="6.625" style="162" hidden="1" customWidth="1"/>
    <col min="167" max="167" width="9" style="162" hidden="1" customWidth="1"/>
    <col min="168" max="168" width="6.625" style="162" hidden="1" customWidth="1"/>
    <col min="169" max="169" width="10.125" style="162" hidden="1" customWidth="1"/>
    <col min="170" max="170" width="6.625" style="162" hidden="1" customWidth="1"/>
    <col min="171" max="171" width="10" style="162" hidden="1" customWidth="1"/>
    <col min="172" max="174" width="6.625" style="162" hidden="1" customWidth="1"/>
    <col min="175" max="176" width="6.625" style="162" hidden="1" customWidth="1" outlineLevel="1"/>
    <col min="177" max="179" width="6.625" style="162" hidden="1" customWidth="1"/>
    <col min="180" max="182" width="6.625" style="162" hidden="1" customWidth="1" outlineLevel="1"/>
    <col min="183" max="185" width="6.625" style="162" hidden="1" customWidth="1"/>
    <col min="186" max="188" width="6.625" style="162" hidden="1" customWidth="1" outlineLevel="1"/>
    <col min="189" max="191" width="6.625" style="162" hidden="1" customWidth="1"/>
    <col min="192" max="192" width="10.875" style="162" hidden="1" customWidth="1"/>
    <col min="193" max="194" width="6.625" style="162" hidden="1" customWidth="1"/>
    <col min="195" max="195" width="6.625" style="158" hidden="1" customWidth="1"/>
    <col min="196" max="196" width="9.75" style="159" hidden="1" customWidth="1"/>
    <col min="197" max="198" width="9.5" style="159" hidden="1" customWidth="1"/>
    <col min="199" max="201" width="9" style="163" hidden="1" customWidth="1"/>
    <col min="202" max="879" width="9" style="164"/>
    <col min="880" max="16384" width="9" style="158"/>
  </cols>
  <sheetData>
    <row r="1" spans="1:879" x14ac:dyDescent="0.15">
      <c r="C1" s="156" t="s">
        <v>510</v>
      </c>
      <c r="I1" s="160" t="s">
        <v>288</v>
      </c>
    </row>
    <row r="2" spans="1:879" x14ac:dyDescent="0.15">
      <c r="H2" s="165" t="s">
        <v>289</v>
      </c>
      <c r="I2" s="166"/>
      <c r="J2" s="167"/>
      <c r="K2" s="166"/>
      <c r="L2" s="167"/>
      <c r="M2" s="167"/>
      <c r="N2" s="168"/>
      <c r="O2" s="169"/>
      <c r="P2" s="169"/>
      <c r="Q2" s="169"/>
      <c r="R2" s="169"/>
      <c r="S2" s="169"/>
      <c r="T2" s="169"/>
      <c r="U2" s="169"/>
      <c r="V2" s="169"/>
      <c r="W2" s="169"/>
      <c r="X2" s="169"/>
      <c r="Y2" s="169"/>
      <c r="Z2" s="169"/>
      <c r="AA2" s="169"/>
      <c r="AB2" s="169"/>
      <c r="AC2" s="169"/>
      <c r="AD2" s="169"/>
      <c r="AE2" s="169"/>
      <c r="AF2" s="169"/>
      <c r="AG2" s="169"/>
      <c r="AH2" s="169"/>
      <c r="AI2" s="169"/>
      <c r="AJ2" s="169"/>
      <c r="AK2" s="169"/>
      <c r="AL2" s="169"/>
      <c r="AM2" s="169"/>
      <c r="AN2" s="169"/>
      <c r="AO2" s="169"/>
      <c r="AP2" s="169"/>
      <c r="AQ2" s="169"/>
      <c r="AR2" s="169"/>
      <c r="AS2" s="169"/>
      <c r="AT2" s="169"/>
      <c r="AU2" s="169"/>
      <c r="AV2" s="169"/>
      <c r="AW2" s="169"/>
      <c r="AX2" s="169"/>
      <c r="AY2" s="169"/>
      <c r="AZ2" s="169"/>
      <c r="BA2" s="169"/>
      <c r="BB2" s="169"/>
      <c r="BC2" s="169"/>
      <c r="BD2" s="169"/>
      <c r="BE2" s="169"/>
      <c r="BF2" s="169"/>
      <c r="BG2" s="169"/>
      <c r="BH2" s="169"/>
      <c r="BI2" s="169"/>
      <c r="BJ2" s="169"/>
      <c r="BK2" s="169"/>
      <c r="BL2" s="169"/>
      <c r="BM2" s="169"/>
      <c r="BN2" s="169"/>
      <c r="BO2" s="169"/>
      <c r="BP2" s="169"/>
      <c r="BQ2" s="169"/>
      <c r="BR2" s="169"/>
      <c r="BS2" s="169"/>
      <c r="BT2" s="169"/>
      <c r="BU2" s="165"/>
      <c r="BV2" s="165"/>
      <c r="BW2" s="165"/>
      <c r="BX2" s="165"/>
      <c r="BY2" s="165"/>
      <c r="BZ2" s="165"/>
      <c r="CA2" s="165"/>
      <c r="CB2" s="165"/>
      <c r="CC2" s="165"/>
      <c r="CD2" s="165"/>
      <c r="CE2" s="165"/>
      <c r="CF2" s="165"/>
      <c r="CG2" s="165"/>
      <c r="CH2" s="170"/>
      <c r="CI2" s="166"/>
      <c r="CJ2" s="166"/>
      <c r="CK2" s="167"/>
      <c r="CL2" s="166"/>
      <c r="CM2" s="166"/>
      <c r="CN2" s="167"/>
      <c r="CO2" s="166"/>
      <c r="CP2" s="166"/>
      <c r="CQ2" s="166"/>
      <c r="CR2" s="166"/>
      <c r="CS2" s="166"/>
      <c r="CT2" s="166"/>
      <c r="CU2" s="166"/>
      <c r="CV2" s="166"/>
      <c r="CW2" s="166"/>
      <c r="CX2" s="166"/>
      <c r="CY2" s="166"/>
      <c r="CZ2" s="166"/>
      <c r="DA2" s="166"/>
      <c r="DB2" s="166"/>
      <c r="DC2" s="166"/>
      <c r="DD2" s="166"/>
      <c r="DE2" s="166"/>
      <c r="DF2" s="166"/>
      <c r="DG2" s="166"/>
      <c r="DH2" s="166"/>
      <c r="DI2" s="166"/>
      <c r="DJ2" s="166"/>
      <c r="DL2" s="171" t="s">
        <v>290</v>
      </c>
      <c r="DM2" s="171"/>
      <c r="DN2" s="171"/>
      <c r="DO2" s="171"/>
      <c r="DP2" s="171"/>
      <c r="DQ2" s="171"/>
      <c r="DR2" s="171"/>
      <c r="DS2" s="171"/>
      <c r="DT2" s="171"/>
      <c r="DU2" s="171"/>
      <c r="DV2" s="171"/>
      <c r="DW2" s="171"/>
      <c r="DX2" s="171"/>
      <c r="DY2" s="171"/>
      <c r="DZ2" s="171"/>
      <c r="EA2" s="171"/>
      <c r="EB2" s="171"/>
      <c r="EC2" s="171"/>
      <c r="ED2" s="171"/>
      <c r="EE2" s="171"/>
      <c r="EF2" s="171"/>
      <c r="EG2" s="171"/>
      <c r="EH2" s="171"/>
      <c r="EI2" s="171"/>
      <c r="EJ2" s="171"/>
      <c r="EK2" s="171"/>
      <c r="EL2" s="171"/>
      <c r="EM2" s="171"/>
      <c r="EN2" s="171"/>
      <c r="EO2" s="171"/>
      <c r="EP2" s="171"/>
      <c r="EQ2" s="171"/>
      <c r="ER2" s="171"/>
      <c r="ES2" s="171"/>
      <c r="ET2" s="171"/>
      <c r="EU2" s="171"/>
      <c r="EV2" s="171"/>
      <c r="EW2" s="171"/>
      <c r="EX2" s="171"/>
      <c r="EY2" s="171"/>
      <c r="EZ2" s="171"/>
      <c r="FA2" s="171"/>
      <c r="FB2" s="171"/>
      <c r="FC2" s="171"/>
      <c r="FD2" s="171"/>
      <c r="FE2" s="171"/>
      <c r="FF2" s="171"/>
      <c r="FG2" s="171"/>
      <c r="FH2" s="171"/>
      <c r="FI2" s="171"/>
      <c r="FJ2" s="171"/>
      <c r="FK2" s="171"/>
      <c r="FL2" s="171"/>
      <c r="FM2" s="171"/>
      <c r="FN2" s="171"/>
      <c r="FO2" s="171"/>
      <c r="FP2" s="171"/>
      <c r="FQ2" s="171"/>
      <c r="FR2" s="171"/>
      <c r="FS2" s="171"/>
      <c r="FT2" s="171"/>
      <c r="FU2" s="171"/>
      <c r="FV2" s="171"/>
      <c r="FW2" s="171"/>
      <c r="FX2" s="171"/>
      <c r="FY2" s="171"/>
      <c r="FZ2" s="171"/>
      <c r="GA2" s="171"/>
      <c r="GB2" s="171"/>
      <c r="GC2" s="171"/>
      <c r="GD2" s="171"/>
      <c r="GE2" s="171"/>
      <c r="GF2" s="171"/>
      <c r="GG2" s="171"/>
      <c r="GH2" s="171"/>
      <c r="GI2" s="171"/>
      <c r="GJ2" s="171"/>
      <c r="GK2" s="171"/>
      <c r="GL2" s="171"/>
      <c r="GM2" s="171"/>
      <c r="GN2" s="171"/>
      <c r="GO2" s="171"/>
      <c r="GP2" s="171"/>
      <c r="GQ2" s="171"/>
      <c r="GR2" s="171"/>
      <c r="GS2" s="171"/>
    </row>
    <row r="3" spans="1:879" s="196" customFormat="1" ht="56.25" x14ac:dyDescent="0.15">
      <c r="B3" s="172" t="s">
        <v>291</v>
      </c>
      <c r="C3" s="173" t="s">
        <v>292</v>
      </c>
      <c r="D3" s="174" t="s">
        <v>293</v>
      </c>
      <c r="E3" s="174"/>
      <c r="F3" s="175" t="s">
        <v>294</v>
      </c>
      <c r="G3" s="176" t="s">
        <v>295</v>
      </c>
      <c r="H3" s="177" t="s">
        <v>296</v>
      </c>
      <c r="I3" s="178" t="s">
        <v>297</v>
      </c>
      <c r="J3" s="179"/>
      <c r="K3" s="180"/>
      <c r="L3" s="181"/>
      <c r="M3" s="182" t="s">
        <v>298</v>
      </c>
      <c r="N3" s="183"/>
      <c r="O3" s="184" t="s">
        <v>299</v>
      </c>
      <c r="P3" s="185"/>
      <c r="Q3" s="185"/>
      <c r="R3" s="185"/>
      <c r="S3" s="185"/>
      <c r="T3" s="185"/>
      <c r="U3" s="185"/>
      <c r="V3" s="185"/>
      <c r="W3" s="185"/>
      <c r="X3" s="185"/>
      <c r="Y3" s="185"/>
      <c r="Z3" s="185"/>
      <c r="AA3" s="185"/>
      <c r="AB3" s="185"/>
      <c r="AC3" s="185"/>
      <c r="AD3" s="185"/>
      <c r="AE3" s="185"/>
      <c r="AF3" s="185"/>
      <c r="AG3" s="185"/>
      <c r="AH3" s="185"/>
      <c r="AI3" s="185"/>
      <c r="AJ3" s="185"/>
      <c r="AK3" s="185"/>
      <c r="AL3" s="185"/>
      <c r="AM3" s="185"/>
      <c r="AN3" s="185"/>
      <c r="AO3" s="185"/>
      <c r="AP3" s="185"/>
      <c r="AQ3" s="185"/>
      <c r="AR3" s="185"/>
      <c r="AS3" s="185"/>
      <c r="AT3" s="185"/>
      <c r="AU3" s="185"/>
      <c r="AV3" s="185"/>
      <c r="AW3" s="185"/>
      <c r="AX3" s="185"/>
      <c r="AY3" s="185"/>
      <c r="AZ3" s="631" t="s">
        <v>300</v>
      </c>
      <c r="BA3" s="186" t="s">
        <v>301</v>
      </c>
      <c r="BB3" s="186"/>
      <c r="BC3" s="186"/>
      <c r="BD3" s="186"/>
      <c r="BE3" s="186"/>
      <c r="BF3" s="186"/>
      <c r="BG3" s="186"/>
      <c r="BH3" s="186"/>
      <c r="BI3" s="186"/>
      <c r="BJ3" s="186"/>
      <c r="BK3" s="186"/>
      <c r="BL3" s="186"/>
      <c r="BM3" s="186"/>
      <c r="BN3" s="186"/>
      <c r="BO3" s="186"/>
      <c r="BP3" s="186"/>
      <c r="BQ3" s="186"/>
      <c r="BR3" s="186"/>
      <c r="BS3" s="186"/>
      <c r="BT3" s="186"/>
      <c r="BU3" s="187" t="s">
        <v>302</v>
      </c>
      <c r="BV3" s="194"/>
      <c r="BW3" s="194"/>
      <c r="BX3" s="194"/>
      <c r="BY3" s="194"/>
      <c r="BZ3" s="194"/>
      <c r="CA3" s="194"/>
      <c r="CB3" s="194"/>
      <c r="CC3" s="194"/>
      <c r="CD3" s="194"/>
      <c r="CE3" s="194"/>
      <c r="CF3" s="194"/>
      <c r="CG3" s="188" t="s">
        <v>303</v>
      </c>
      <c r="CH3" s="189"/>
      <c r="CI3" s="190" t="s">
        <v>304</v>
      </c>
      <c r="CJ3" s="191"/>
      <c r="CK3" s="192" t="s">
        <v>305</v>
      </c>
      <c r="CL3" s="175" t="s">
        <v>306</v>
      </c>
      <c r="CM3" s="175" t="s">
        <v>307</v>
      </c>
      <c r="CN3" s="174" t="s">
        <v>308</v>
      </c>
      <c r="CO3" s="187" t="s">
        <v>309</v>
      </c>
      <c r="CP3" s="191"/>
      <c r="CQ3" s="193" t="s">
        <v>310</v>
      </c>
      <c r="CR3" s="194"/>
      <c r="CS3" s="194"/>
      <c r="CT3" s="195"/>
      <c r="CU3" s="191"/>
      <c r="CV3" s="638" t="s">
        <v>311</v>
      </c>
      <c r="CW3" s="639"/>
      <c r="CX3" s="639"/>
      <c r="CY3" s="639"/>
      <c r="CZ3" s="639"/>
      <c r="DA3" s="639"/>
      <c r="DB3" s="639"/>
      <c r="DC3" s="639"/>
      <c r="DD3" s="639"/>
      <c r="DE3" s="640"/>
      <c r="DF3" s="410" t="s">
        <v>567</v>
      </c>
      <c r="DG3" s="409" t="s">
        <v>568</v>
      </c>
      <c r="DH3" s="632" t="s">
        <v>312</v>
      </c>
      <c r="DI3" s="633"/>
      <c r="DJ3" s="634"/>
      <c r="DL3" s="184" t="s">
        <v>313</v>
      </c>
      <c r="DM3" s="185"/>
      <c r="DN3" s="185"/>
      <c r="DO3" s="185"/>
      <c r="DP3" s="185"/>
      <c r="DQ3" s="185"/>
      <c r="DR3" s="185"/>
      <c r="DS3" s="185"/>
      <c r="DT3" s="185"/>
      <c r="DU3" s="185"/>
      <c r="DV3" s="185"/>
      <c r="DW3" s="185"/>
      <c r="DX3" s="185"/>
      <c r="DY3" s="185"/>
      <c r="DZ3" s="185"/>
      <c r="EA3" s="185"/>
      <c r="EB3" s="185"/>
      <c r="EC3" s="185"/>
      <c r="ED3" s="185"/>
      <c r="EE3" s="185"/>
      <c r="EF3" s="185"/>
      <c r="EG3" s="185"/>
      <c r="EH3" s="185"/>
      <c r="EI3" s="185"/>
      <c r="EJ3" s="185"/>
      <c r="EK3" s="185"/>
      <c r="EL3" s="185"/>
      <c r="EM3" s="185"/>
      <c r="EN3" s="185"/>
      <c r="EO3" s="185"/>
      <c r="EP3" s="185"/>
      <c r="EQ3" s="185"/>
      <c r="ER3" s="185"/>
      <c r="ES3" s="185"/>
      <c r="ET3" s="185"/>
      <c r="EU3" s="185"/>
      <c r="EV3" s="185"/>
      <c r="EW3" s="185"/>
      <c r="EX3" s="185"/>
      <c r="EY3" s="185"/>
      <c r="EZ3" s="185"/>
      <c r="FA3" s="185"/>
      <c r="FB3" s="185"/>
      <c r="FC3" s="185"/>
      <c r="FD3" s="185"/>
      <c r="FE3" s="185"/>
      <c r="FF3" s="185"/>
      <c r="FG3" s="185"/>
      <c r="FH3" s="185"/>
      <c r="FI3" s="185"/>
      <c r="FJ3" s="197"/>
      <c r="FK3" s="198" t="s">
        <v>314</v>
      </c>
      <c r="FL3" s="199"/>
      <c r="FM3" s="199"/>
      <c r="FN3" s="199"/>
      <c r="FO3" s="199"/>
      <c r="FP3" s="199"/>
      <c r="FQ3" s="199"/>
      <c r="FR3" s="199"/>
      <c r="FS3" s="199"/>
      <c r="FT3" s="199"/>
      <c r="FU3" s="199"/>
      <c r="FV3" s="199"/>
      <c r="FW3" s="199"/>
      <c r="FX3" s="199"/>
      <c r="FY3" s="199"/>
      <c r="FZ3" s="199"/>
      <c r="GA3" s="199"/>
      <c r="GB3" s="199"/>
      <c r="GC3" s="199"/>
      <c r="GD3" s="199"/>
      <c r="GE3" s="199"/>
      <c r="GF3" s="199"/>
      <c r="GG3" s="199"/>
      <c r="GH3" s="199"/>
      <c r="GI3" s="200"/>
      <c r="GJ3" s="200"/>
      <c r="GK3" s="186"/>
      <c r="GL3" s="186"/>
      <c r="GM3" s="193" t="s">
        <v>315</v>
      </c>
      <c r="GN3" s="201"/>
      <c r="GO3" s="201"/>
      <c r="GP3" s="201"/>
      <c r="GQ3" s="202"/>
      <c r="GR3" s="202"/>
      <c r="GS3" s="189"/>
    </row>
    <row r="4" spans="1:879" s="244" customFormat="1" ht="36" x14ac:dyDescent="0.15">
      <c r="B4" s="203"/>
      <c r="C4" s="204"/>
      <c r="D4" s="205"/>
      <c r="E4" s="205"/>
      <c r="F4" s="206"/>
      <c r="G4" s="206"/>
      <c r="H4" s="207"/>
      <c r="I4" s="208" t="s">
        <v>316</v>
      </c>
      <c r="J4" s="209" t="s">
        <v>317</v>
      </c>
      <c r="K4" s="210" t="s">
        <v>318</v>
      </c>
      <c r="L4" s="209" t="s">
        <v>319</v>
      </c>
      <c r="M4" s="209"/>
      <c r="N4" s="211"/>
      <c r="O4" s="212"/>
      <c r="P4" s="213" t="s">
        <v>320</v>
      </c>
      <c r="Q4" s="214"/>
      <c r="R4" s="215" t="s">
        <v>321</v>
      </c>
      <c r="S4" s="216"/>
      <c r="T4" s="217"/>
      <c r="U4" s="218" t="s">
        <v>322</v>
      </c>
      <c r="V4" s="219"/>
      <c r="W4" s="220"/>
      <c r="X4" s="625" t="s">
        <v>324</v>
      </c>
      <c r="Y4" s="625"/>
      <c r="Z4" s="625"/>
      <c r="AA4" s="221"/>
      <c r="AB4" s="627" t="s">
        <v>323</v>
      </c>
      <c r="AC4" s="625"/>
      <c r="AD4" s="626"/>
      <c r="AE4" s="222" t="s">
        <v>325</v>
      </c>
      <c r="AF4" s="223"/>
      <c r="AG4" s="223"/>
      <c r="AH4" s="224"/>
      <c r="AI4" s="225" t="s">
        <v>326</v>
      </c>
      <c r="AJ4" s="226"/>
      <c r="AK4" s="226"/>
      <c r="AL4" s="227"/>
      <c r="AM4" s="228" t="s">
        <v>327</v>
      </c>
      <c r="AN4" s="229"/>
      <c r="AO4" s="229"/>
      <c r="AP4" s="229"/>
      <c r="AQ4" s="229"/>
      <c r="AR4" s="229"/>
      <c r="AS4" s="229"/>
      <c r="AT4" s="229"/>
      <c r="AU4" s="229"/>
      <c r="AV4" s="229"/>
      <c r="AW4" s="229"/>
      <c r="AX4" s="230"/>
      <c r="AY4" s="230"/>
      <c r="AZ4" s="631"/>
      <c r="BA4" s="212"/>
      <c r="BB4" s="231" t="s">
        <v>328</v>
      </c>
      <c r="BC4" s="231"/>
      <c r="BD4" s="232"/>
      <c r="BE4" s="222" t="s">
        <v>325</v>
      </c>
      <c r="BF4" s="223"/>
      <c r="BG4" s="223"/>
      <c r="BH4" s="224"/>
      <c r="BI4" s="218" t="s">
        <v>326</v>
      </c>
      <c r="BJ4" s="219"/>
      <c r="BK4" s="219"/>
      <c r="BL4" s="219"/>
      <c r="BM4" s="220"/>
      <c r="BN4" s="228" t="s">
        <v>329</v>
      </c>
      <c r="BO4" s="229"/>
      <c r="BP4" s="229"/>
      <c r="BQ4" s="229"/>
      <c r="BR4" s="229"/>
      <c r="BS4" s="230"/>
      <c r="BT4" s="233" t="s">
        <v>330</v>
      </c>
      <c r="BU4" s="352"/>
      <c r="BV4" s="353"/>
      <c r="BW4" s="353"/>
      <c r="BX4" s="353"/>
      <c r="BY4" s="353"/>
      <c r="BZ4" s="353"/>
      <c r="CA4" s="353"/>
      <c r="CB4" s="351"/>
      <c r="CC4" s="351"/>
      <c r="CD4" s="351"/>
      <c r="CE4" s="351"/>
      <c r="CF4" s="351"/>
      <c r="CG4" s="234"/>
      <c r="CH4" s="235"/>
      <c r="CI4" s="236"/>
      <c r="CJ4" s="237"/>
      <c r="CK4" s="238"/>
      <c r="CL4" s="206"/>
      <c r="CM4" s="239"/>
      <c r="CN4" s="205"/>
      <c r="CO4" s="240"/>
      <c r="CP4" s="241"/>
      <c r="CQ4" s="236"/>
      <c r="CR4" s="242"/>
      <c r="CS4" s="242"/>
      <c r="CT4" s="243"/>
      <c r="CU4" s="237"/>
      <c r="CV4" s="236"/>
      <c r="CW4" s="243"/>
      <c r="CX4" s="388"/>
      <c r="CY4" s="243"/>
      <c r="CZ4" s="388"/>
      <c r="DA4" s="243"/>
      <c r="DB4" s="388"/>
      <c r="DC4" s="243"/>
      <c r="DD4" s="388"/>
      <c r="DE4" s="237"/>
      <c r="DF4" s="411"/>
      <c r="DG4" s="237"/>
      <c r="DH4" s="635"/>
      <c r="DI4" s="636"/>
      <c r="DJ4" s="637"/>
      <c r="DL4" s="212"/>
      <c r="DM4" s="213" t="s">
        <v>320</v>
      </c>
      <c r="DN4" s="245"/>
      <c r="DO4" s="245"/>
      <c r="DP4" s="245"/>
      <c r="DQ4" s="215" t="s">
        <v>331</v>
      </c>
      <c r="DR4" s="216"/>
      <c r="DS4" s="216"/>
      <c r="DT4" s="216"/>
      <c r="DU4" s="216"/>
      <c r="DV4" s="218" t="s">
        <v>322</v>
      </c>
      <c r="DW4" s="219"/>
      <c r="DX4" s="219"/>
      <c r="DY4" s="219"/>
      <c r="DZ4" s="220"/>
      <c r="EA4" s="625" t="s">
        <v>324</v>
      </c>
      <c r="EB4" s="625"/>
      <c r="EC4" s="625"/>
      <c r="ED4" s="625" t="s">
        <v>323</v>
      </c>
      <c r="EE4" s="625"/>
      <c r="EF4" s="625"/>
      <c r="EG4" s="626"/>
      <c r="EH4" s="246"/>
      <c r="EI4" s="221"/>
      <c r="EJ4" s="222" t="s">
        <v>325</v>
      </c>
      <c r="EK4" s="223"/>
      <c r="EL4" s="223"/>
      <c r="EM4" s="223"/>
      <c r="EN4" s="223"/>
      <c r="EO4" s="225" t="s">
        <v>326</v>
      </c>
      <c r="EP4" s="226"/>
      <c r="EQ4" s="226"/>
      <c r="ER4" s="226"/>
      <c r="ES4" s="227"/>
      <c r="ET4" s="228" t="s">
        <v>327</v>
      </c>
      <c r="EU4" s="229"/>
      <c r="EV4" s="229"/>
      <c r="EW4" s="229"/>
      <c r="EX4" s="229"/>
      <c r="EY4" s="229"/>
      <c r="EZ4" s="229"/>
      <c r="FA4" s="229"/>
      <c r="FB4" s="229"/>
      <c r="FC4" s="229"/>
      <c r="FD4" s="229"/>
      <c r="FE4" s="229"/>
      <c r="FF4" s="229"/>
      <c r="FG4" s="229"/>
      <c r="FH4" s="229"/>
      <c r="FI4" s="247" t="s">
        <v>332</v>
      </c>
      <c r="FJ4" s="247" t="s">
        <v>333</v>
      </c>
      <c r="FK4" s="248"/>
      <c r="FL4" s="249" t="s">
        <v>328</v>
      </c>
      <c r="FM4" s="231"/>
      <c r="FN4" s="231"/>
      <c r="FO4" s="231"/>
      <c r="FP4" s="231"/>
      <c r="FQ4" s="232"/>
      <c r="FR4" s="222" t="s">
        <v>325</v>
      </c>
      <c r="FS4" s="223"/>
      <c r="FT4" s="223"/>
      <c r="FU4" s="223"/>
      <c r="FV4" s="224"/>
      <c r="FW4" s="218" t="s">
        <v>326</v>
      </c>
      <c r="FX4" s="219"/>
      <c r="FY4" s="219"/>
      <c r="FZ4" s="219"/>
      <c r="GA4" s="219"/>
      <c r="GB4" s="220"/>
      <c r="GC4" s="228" t="s">
        <v>329</v>
      </c>
      <c r="GD4" s="229"/>
      <c r="GE4" s="229"/>
      <c r="GF4" s="229"/>
      <c r="GG4" s="229"/>
      <c r="GH4" s="229"/>
      <c r="GI4" s="250"/>
      <c r="GJ4" s="250"/>
      <c r="GK4" s="251" t="s">
        <v>334</v>
      </c>
      <c r="GL4" s="251" t="s">
        <v>333</v>
      </c>
      <c r="GM4" s="252"/>
      <c r="GN4" s="253"/>
      <c r="GO4" s="253"/>
      <c r="GP4" s="253"/>
      <c r="GQ4" s="254" t="s">
        <v>335</v>
      </c>
      <c r="GR4" s="254" t="s">
        <v>335</v>
      </c>
      <c r="GS4" s="255" t="s">
        <v>336</v>
      </c>
    </row>
    <row r="5" spans="1:879" s="282" customFormat="1" ht="66" customHeight="1" x14ac:dyDescent="0.15">
      <c r="B5" s="256" t="s">
        <v>337</v>
      </c>
      <c r="C5" s="257"/>
      <c r="D5" s="258"/>
      <c r="E5" s="259" t="s">
        <v>339</v>
      </c>
      <c r="F5" s="260" t="s">
        <v>338</v>
      </c>
      <c r="G5" s="260"/>
      <c r="H5" s="261"/>
      <c r="I5" s="262"/>
      <c r="J5" s="263"/>
      <c r="K5" s="175"/>
      <c r="L5" s="263"/>
      <c r="M5" s="174" t="s">
        <v>478</v>
      </c>
      <c r="N5" s="264" t="s">
        <v>340</v>
      </c>
      <c r="O5" s="265" t="s">
        <v>341</v>
      </c>
      <c r="P5" s="266" t="s">
        <v>342</v>
      </c>
      <c r="Q5" s="251" t="s">
        <v>343</v>
      </c>
      <c r="R5" s="267" t="s">
        <v>344</v>
      </c>
      <c r="S5" s="266" t="s">
        <v>342</v>
      </c>
      <c r="T5" s="251" t="s">
        <v>343</v>
      </c>
      <c r="U5" s="267" t="s">
        <v>344</v>
      </c>
      <c r="V5" s="266" t="s">
        <v>342</v>
      </c>
      <c r="W5" s="251" t="s">
        <v>343</v>
      </c>
      <c r="X5" s="268" t="s">
        <v>344</v>
      </c>
      <c r="Y5" s="269" t="s">
        <v>347</v>
      </c>
      <c r="Z5" s="268" t="s">
        <v>346</v>
      </c>
      <c r="AA5" s="270" t="s">
        <v>348</v>
      </c>
      <c r="AB5" s="268" t="s">
        <v>344</v>
      </c>
      <c r="AC5" s="269" t="s">
        <v>345</v>
      </c>
      <c r="AD5" s="268" t="s">
        <v>346</v>
      </c>
      <c r="AE5" s="267" t="s">
        <v>344</v>
      </c>
      <c r="AF5" s="266" t="s">
        <v>454</v>
      </c>
      <c r="AG5" s="271" t="s">
        <v>455</v>
      </c>
      <c r="AH5" s="251" t="s">
        <v>343</v>
      </c>
      <c r="AI5" s="267" t="s">
        <v>351</v>
      </c>
      <c r="AJ5" s="266" t="s">
        <v>456</v>
      </c>
      <c r="AK5" s="266" t="s">
        <v>457</v>
      </c>
      <c r="AL5" s="251" t="s">
        <v>343</v>
      </c>
      <c r="AM5" s="268" t="s">
        <v>351</v>
      </c>
      <c r="AN5" s="265" t="s">
        <v>458</v>
      </c>
      <c r="AO5" s="265" t="s">
        <v>459</v>
      </c>
      <c r="AP5" s="265" t="s">
        <v>460</v>
      </c>
      <c r="AQ5" s="265" t="s">
        <v>461</v>
      </c>
      <c r="AR5" s="265" t="s">
        <v>462</v>
      </c>
      <c r="AS5" s="265" t="s">
        <v>463</v>
      </c>
      <c r="AT5" s="265" t="s">
        <v>464</v>
      </c>
      <c r="AU5" s="268" t="s">
        <v>352</v>
      </c>
      <c r="AV5" s="270" t="s">
        <v>343</v>
      </c>
      <c r="AW5" s="265" t="s">
        <v>353</v>
      </c>
      <c r="AX5" s="265" t="s">
        <v>354</v>
      </c>
      <c r="AY5" s="265" t="s">
        <v>354</v>
      </c>
      <c r="AZ5" s="631"/>
      <c r="BA5" s="272" t="s">
        <v>355</v>
      </c>
      <c r="BB5" s="273" t="s">
        <v>356</v>
      </c>
      <c r="BC5" s="274" t="s">
        <v>357</v>
      </c>
      <c r="BD5" s="270" t="s">
        <v>358</v>
      </c>
      <c r="BE5" s="267" t="s">
        <v>344</v>
      </c>
      <c r="BF5" s="266" t="s">
        <v>349</v>
      </c>
      <c r="BG5" s="271" t="s">
        <v>350</v>
      </c>
      <c r="BH5" s="251" t="s">
        <v>358</v>
      </c>
      <c r="BI5" s="267" t="s">
        <v>344</v>
      </c>
      <c r="BJ5" s="266" t="s">
        <v>359</v>
      </c>
      <c r="BK5" s="266" t="s">
        <v>360</v>
      </c>
      <c r="BL5" s="266" t="s">
        <v>361</v>
      </c>
      <c r="BM5" s="251" t="s">
        <v>358</v>
      </c>
      <c r="BN5" s="267" t="s">
        <v>351</v>
      </c>
      <c r="BO5" s="266" t="s">
        <v>362</v>
      </c>
      <c r="BP5" s="266" t="s">
        <v>363</v>
      </c>
      <c r="BQ5" s="266" t="s">
        <v>364</v>
      </c>
      <c r="BR5" s="251" t="s">
        <v>365</v>
      </c>
      <c r="BS5" s="265" t="s">
        <v>354</v>
      </c>
      <c r="BT5" s="275" t="s">
        <v>366</v>
      </c>
      <c r="BU5" s="628" t="s">
        <v>367</v>
      </c>
      <c r="BV5" s="629"/>
      <c r="BW5" s="629"/>
      <c r="BX5" s="629"/>
      <c r="BY5" s="629"/>
      <c r="BZ5" s="630"/>
      <c r="CA5" s="628" t="s">
        <v>368</v>
      </c>
      <c r="CB5" s="629"/>
      <c r="CC5" s="629"/>
      <c r="CD5" s="629"/>
      <c r="CE5" s="629"/>
      <c r="CF5" s="630"/>
      <c r="CG5" s="276" t="s">
        <v>369</v>
      </c>
      <c r="CH5" s="277" t="s">
        <v>370</v>
      </c>
      <c r="CI5" s="278" t="s">
        <v>371</v>
      </c>
      <c r="CJ5" s="278" t="s">
        <v>372</v>
      </c>
      <c r="CK5" s="279" t="s">
        <v>373</v>
      </c>
      <c r="CL5" s="278" t="s">
        <v>374</v>
      </c>
      <c r="CM5" s="278" t="s">
        <v>375</v>
      </c>
      <c r="CN5" s="279" t="s">
        <v>376</v>
      </c>
      <c r="CO5" s="276" t="s">
        <v>377</v>
      </c>
      <c r="CP5" s="208" t="s">
        <v>378</v>
      </c>
      <c r="CQ5" s="278" t="s">
        <v>379</v>
      </c>
      <c r="CR5" s="280" t="s">
        <v>380</v>
      </c>
      <c r="CS5" s="280" t="s">
        <v>381</v>
      </c>
      <c r="CT5" s="278" t="s">
        <v>382</v>
      </c>
      <c r="CU5" s="278" t="s">
        <v>383</v>
      </c>
      <c r="CV5" s="278" t="s">
        <v>385</v>
      </c>
      <c r="CW5" s="278" t="s">
        <v>384</v>
      </c>
      <c r="CX5" s="278" t="s">
        <v>385</v>
      </c>
      <c r="CY5" s="278" t="s">
        <v>384</v>
      </c>
      <c r="CZ5" s="278" t="s">
        <v>385</v>
      </c>
      <c r="DA5" s="278" t="s">
        <v>384</v>
      </c>
      <c r="DB5" s="278" t="s">
        <v>385</v>
      </c>
      <c r="DC5" s="278" t="s">
        <v>384</v>
      </c>
      <c r="DD5" s="278" t="s">
        <v>385</v>
      </c>
      <c r="DE5" s="278" t="s">
        <v>384</v>
      </c>
      <c r="DF5" s="278" t="s">
        <v>569</v>
      </c>
      <c r="DG5" s="278" t="s">
        <v>569</v>
      </c>
      <c r="DH5" s="281" t="s">
        <v>386</v>
      </c>
      <c r="DI5" s="281" t="s">
        <v>387</v>
      </c>
      <c r="DJ5" s="281" t="s">
        <v>388</v>
      </c>
      <c r="DL5" s="265" t="s">
        <v>341</v>
      </c>
      <c r="DM5" s="265" t="s">
        <v>342</v>
      </c>
      <c r="DN5" s="265" t="s">
        <v>389</v>
      </c>
      <c r="DO5" s="283" t="s">
        <v>390</v>
      </c>
      <c r="DP5" s="283" t="s">
        <v>391</v>
      </c>
      <c r="DQ5" s="268" t="s">
        <v>344</v>
      </c>
      <c r="DR5" s="265" t="s">
        <v>342</v>
      </c>
      <c r="DS5" s="265" t="s">
        <v>392</v>
      </c>
      <c r="DT5" s="284" t="s">
        <v>390</v>
      </c>
      <c r="DU5" s="284" t="s">
        <v>391</v>
      </c>
      <c r="DV5" s="268" t="s">
        <v>344</v>
      </c>
      <c r="DW5" s="265" t="s">
        <v>342</v>
      </c>
      <c r="DX5" s="265" t="s">
        <v>393</v>
      </c>
      <c r="DY5" s="284" t="s">
        <v>390</v>
      </c>
      <c r="DZ5" s="284" t="s">
        <v>391</v>
      </c>
      <c r="EA5" s="268" t="s">
        <v>344</v>
      </c>
      <c r="EB5" s="269" t="s">
        <v>347</v>
      </c>
      <c r="EC5" s="268" t="s">
        <v>346</v>
      </c>
      <c r="ED5" s="268" t="s">
        <v>344</v>
      </c>
      <c r="EE5" s="269" t="s">
        <v>345</v>
      </c>
      <c r="EF5" s="285" t="s">
        <v>394</v>
      </c>
      <c r="EG5" s="268" t="s">
        <v>346</v>
      </c>
      <c r="EH5" s="284" t="s">
        <v>390</v>
      </c>
      <c r="EI5" s="284" t="s">
        <v>391</v>
      </c>
      <c r="EJ5" s="268" t="s">
        <v>344</v>
      </c>
      <c r="EK5" s="265" t="s">
        <v>454</v>
      </c>
      <c r="EL5" s="265" t="s">
        <v>455</v>
      </c>
      <c r="EM5" s="284" t="s">
        <v>390</v>
      </c>
      <c r="EN5" s="284" t="s">
        <v>391</v>
      </c>
      <c r="EO5" s="268" t="s">
        <v>351</v>
      </c>
      <c r="EP5" s="265" t="s">
        <v>456</v>
      </c>
      <c r="EQ5" s="265" t="s">
        <v>457</v>
      </c>
      <c r="ER5" s="284" t="s">
        <v>390</v>
      </c>
      <c r="ES5" s="284" t="s">
        <v>391</v>
      </c>
      <c r="ET5" s="268" t="s">
        <v>351</v>
      </c>
      <c r="EU5" s="265" t="s">
        <v>458</v>
      </c>
      <c r="EV5" s="265" t="s">
        <v>459</v>
      </c>
      <c r="EW5" s="265" t="s">
        <v>460</v>
      </c>
      <c r="EX5" s="265" t="s">
        <v>461</v>
      </c>
      <c r="EY5" s="265" t="s">
        <v>462</v>
      </c>
      <c r="EZ5" s="265" t="s">
        <v>463</v>
      </c>
      <c r="FA5" s="265" t="s">
        <v>464</v>
      </c>
      <c r="FB5" s="268" t="s">
        <v>352</v>
      </c>
      <c r="FC5" s="284" t="s">
        <v>390</v>
      </c>
      <c r="FD5" s="284" t="s">
        <v>391</v>
      </c>
      <c r="FE5" s="265" t="s">
        <v>353</v>
      </c>
      <c r="FF5" s="265" t="s">
        <v>354</v>
      </c>
      <c r="FG5" s="265" t="s">
        <v>395</v>
      </c>
      <c r="FH5" s="265" t="s">
        <v>396</v>
      </c>
      <c r="FI5" s="286"/>
      <c r="FJ5" s="286"/>
      <c r="FK5" s="287" t="s">
        <v>355</v>
      </c>
      <c r="FL5" s="288" t="s">
        <v>356</v>
      </c>
      <c r="FM5" s="289" t="s">
        <v>397</v>
      </c>
      <c r="FN5" s="290" t="s">
        <v>357</v>
      </c>
      <c r="FO5" s="290" t="s">
        <v>394</v>
      </c>
      <c r="FP5" s="284" t="s">
        <v>390</v>
      </c>
      <c r="FQ5" s="284" t="s">
        <v>391</v>
      </c>
      <c r="FR5" s="268" t="s">
        <v>344</v>
      </c>
      <c r="FS5" s="265" t="s">
        <v>398</v>
      </c>
      <c r="FT5" s="265" t="s">
        <v>399</v>
      </c>
      <c r="FU5" s="284" t="s">
        <v>390</v>
      </c>
      <c r="FV5" s="284" t="s">
        <v>391</v>
      </c>
      <c r="FW5" s="268" t="s">
        <v>400</v>
      </c>
      <c r="FX5" s="265" t="s">
        <v>401</v>
      </c>
      <c r="FY5" s="265" t="s">
        <v>402</v>
      </c>
      <c r="FZ5" s="265" t="s">
        <v>403</v>
      </c>
      <c r="GA5" s="284" t="s">
        <v>390</v>
      </c>
      <c r="GB5" s="284" t="s">
        <v>391</v>
      </c>
      <c r="GC5" s="268" t="s">
        <v>400</v>
      </c>
      <c r="GD5" s="265" t="s">
        <v>362</v>
      </c>
      <c r="GE5" s="265" t="s">
        <v>363</v>
      </c>
      <c r="GF5" s="265" t="s">
        <v>364</v>
      </c>
      <c r="GG5" s="284" t="s">
        <v>390</v>
      </c>
      <c r="GH5" s="284" t="s">
        <v>391</v>
      </c>
      <c r="GI5" s="291" t="s">
        <v>354</v>
      </c>
      <c r="GJ5" s="291" t="s">
        <v>395</v>
      </c>
      <c r="GK5" s="284"/>
      <c r="GL5" s="284"/>
      <c r="GM5" s="292" t="s">
        <v>404</v>
      </c>
      <c r="GN5" s="293" t="s">
        <v>405</v>
      </c>
      <c r="GO5" s="293" t="s">
        <v>406</v>
      </c>
      <c r="GP5" s="293" t="s">
        <v>407</v>
      </c>
      <c r="GQ5" s="294" t="s">
        <v>408</v>
      </c>
      <c r="GR5" s="294" t="s">
        <v>409</v>
      </c>
      <c r="GS5" s="294" t="s">
        <v>410</v>
      </c>
    </row>
    <row r="6" spans="1:879" s="312" customFormat="1" ht="15.75" hidden="1" customHeight="1" x14ac:dyDescent="0.15">
      <c r="B6" s="295" t="str">
        <f t="shared" ref="B6:B11" si="0">IF(GP6&gt;0,"支払済",IF(GM6="取下",GM6,IF(GM6="取消",GM6,"")))</f>
        <v>支払済</v>
      </c>
      <c r="C6" s="296" t="s">
        <v>411</v>
      </c>
      <c r="D6" s="297" t="s">
        <v>412</v>
      </c>
      <c r="E6" s="298" t="str">
        <f>IF(D6="登録","登録",IF(D5="登録","建売購入",""))</f>
        <v/>
      </c>
      <c r="F6" s="299"/>
      <c r="G6" s="299"/>
      <c r="H6" s="300">
        <v>43191</v>
      </c>
      <c r="I6" s="337" t="s">
        <v>413</v>
      </c>
      <c r="J6" s="338" t="s">
        <v>414</v>
      </c>
      <c r="K6" s="337"/>
      <c r="L6" s="338" t="s">
        <v>415</v>
      </c>
      <c r="M6" s="338" t="s">
        <v>416</v>
      </c>
      <c r="N6" s="341" t="s">
        <v>417</v>
      </c>
      <c r="O6" s="303">
        <v>35</v>
      </c>
      <c r="P6" s="303">
        <v>25</v>
      </c>
      <c r="Q6" s="302">
        <f>IF(P6&gt;=10,150,0)</f>
        <v>150</v>
      </c>
      <c r="R6" s="303">
        <f>IF(S6&gt;=1,1,"")</f>
        <v>1</v>
      </c>
      <c r="S6" s="303">
        <v>19</v>
      </c>
      <c r="T6" s="304">
        <f>IF(Q6=0,0,IF(S6&gt;=25,MIN(250,ROUNDDOWN(S6*10,-1)),IF(S6&gt;=20,MIN(200,ROUNDDOWN(S6*10,-1)),IF(S6&gt;=15,MIN(150,ROUNDDOWN(S6*10,-1)),MIN(100,ROUNDDOWN(S6*10,-1))))))</f>
        <v>150</v>
      </c>
      <c r="U6" s="303">
        <f>IF(V6&gt;=1,1,"")</f>
        <v>1</v>
      </c>
      <c r="V6" s="303">
        <v>7</v>
      </c>
      <c r="W6" s="304">
        <f>IF(AND(Q6&gt;0,V6&gt;=1),MIN(INT(V6)*20,200),0)</f>
        <v>140</v>
      </c>
      <c r="X6" s="303">
        <f>IF(Y6&gt;=1,1,"")</f>
        <v>1</v>
      </c>
      <c r="Y6" s="303">
        <v>1</v>
      </c>
      <c r="Z6" s="303">
        <f>IF(Y6&gt;=1,50,0)</f>
        <v>50</v>
      </c>
      <c r="AA6" s="302">
        <f t="shared" ref="AA6:AA10" si="1">IF(OR(AD6&gt;0,Z6&gt;0),MIN(AD6+Z6,150),0)</f>
        <v>72</v>
      </c>
      <c r="AB6" s="303">
        <f>IF(AC6&gt;=1,1,"")</f>
        <v>1</v>
      </c>
      <c r="AC6" s="303">
        <v>11</v>
      </c>
      <c r="AD6" s="303">
        <f t="shared" ref="AD6:AD10" si="2">IF(AND(Q6&gt;0,AC6&gt;=1),MIN(INT(AC6)*2,150),0)</f>
        <v>22</v>
      </c>
      <c r="AE6" s="303">
        <f>IF(OR(AF6=1,AG6=1),1,"")</f>
        <v>1</v>
      </c>
      <c r="AF6" s="303"/>
      <c r="AG6" s="303">
        <v>1</v>
      </c>
      <c r="AH6" s="302">
        <f>IF(AND(Q6&gt;0,AE6=1),100,0)</f>
        <v>100</v>
      </c>
      <c r="AI6" s="303">
        <f>IF(OR(AJ6=1,AK6=1),1,"")</f>
        <v>1</v>
      </c>
      <c r="AJ6" s="303">
        <v>1</v>
      </c>
      <c r="AK6" s="303"/>
      <c r="AL6" s="302">
        <f t="shared" ref="AL6:AL10" si="3">IF(AND(Q6&gt;0,AE6=1,AI6=1),100,0)</f>
        <v>100</v>
      </c>
      <c r="AM6" s="303">
        <f>IF(AU6&gt;=4,1,"")</f>
        <v>1</v>
      </c>
      <c r="AN6" s="303"/>
      <c r="AO6" s="303"/>
      <c r="AP6" s="303">
        <v>1</v>
      </c>
      <c r="AQ6" s="303">
        <v>2</v>
      </c>
      <c r="AR6" s="303"/>
      <c r="AS6" s="303">
        <v>1</v>
      </c>
      <c r="AT6" s="303">
        <v>1</v>
      </c>
      <c r="AU6" s="303">
        <f>SUM(AN6:AT6)</f>
        <v>5</v>
      </c>
      <c r="AV6" s="302">
        <f>IF(AU6&gt;=4,200,0)</f>
        <v>200</v>
      </c>
      <c r="AW6" s="305" t="s">
        <v>418</v>
      </c>
      <c r="AX6" s="305" t="s">
        <v>419</v>
      </c>
      <c r="AY6" s="305" t="s">
        <v>419</v>
      </c>
      <c r="AZ6" s="302">
        <f t="shared" ref="AZ6:AZ11" si="4">IF(OR(D6="新築",D6="登録"),MIN(1000,Q6+T6+W6+AA6+AH6+AL6+AV6),0)</f>
        <v>912</v>
      </c>
      <c r="BA6" s="305"/>
      <c r="BB6" s="306"/>
      <c r="BC6" s="305"/>
      <c r="BD6" s="302">
        <f>MIN(ROUNDDOWN(BB6,1)*20+INT(BC6)*2,250)</f>
        <v>0</v>
      </c>
      <c r="BE6" s="303" t="str">
        <f>IF(OR(BF6=1,BG6=1),1,"")</f>
        <v/>
      </c>
      <c r="BF6" s="301"/>
      <c r="BG6" s="301"/>
      <c r="BH6" s="302" t="e">
        <f>IF(AND(BD6&gt;0,BE6=1,#REF!=""),100,0)</f>
        <v>#REF!</v>
      </c>
      <c r="BI6" s="303" t="str">
        <f>IF(OR(BJ6=1,BK6=1,BL6=1),1,"")</f>
        <v/>
      </c>
      <c r="BJ6" s="305"/>
      <c r="BK6" s="305"/>
      <c r="BL6" s="305"/>
      <c r="BM6" s="302">
        <f>IF(AND(BD6&gt;0,BI6=1),100,IF(AND(BD6&gt;0,BL6=1),100,0))</f>
        <v>0</v>
      </c>
      <c r="BN6" s="303" t="str">
        <f>IF(OR(AND(BO6&gt;=7,BP6&gt;=7,BO6+BP6&gt;=14),AND(BO6&gt;=7,BQ6&gt;=3,BO6+BQ6&gt;=10),AND(BP6&gt;=7,BQ6&gt;=3,BP6+BQ6&gt;=10)),1,"")</f>
        <v/>
      </c>
      <c r="BO6" s="305"/>
      <c r="BP6" s="305"/>
      <c r="BQ6" s="305"/>
      <c r="BR6" s="302">
        <f>IF(AND(BN6=1,BD6&gt;0),MIN(150,ROUNDDOWN(BO6*11+BP6*13+BQ6*19,0)),0)</f>
        <v>0</v>
      </c>
      <c r="BS6" s="305"/>
      <c r="BT6" s="302">
        <f>IF(D6="改修",MIN(500,BD6+BH6+BM6+BR6,INT(CM6*10/2)),0)</f>
        <v>0</v>
      </c>
      <c r="BU6" s="346"/>
      <c r="BV6" s="349" t="s">
        <v>7</v>
      </c>
      <c r="BW6" s="347"/>
      <c r="BX6" s="349" t="s">
        <v>264</v>
      </c>
      <c r="BY6" s="347"/>
      <c r="BZ6" s="350" t="s">
        <v>6</v>
      </c>
      <c r="CA6" s="346"/>
      <c r="CB6" s="349" t="s">
        <v>7</v>
      </c>
      <c r="CC6" s="347"/>
      <c r="CD6" s="349" t="s">
        <v>264</v>
      </c>
      <c r="CE6" s="347"/>
      <c r="CF6" s="350" t="s">
        <v>6</v>
      </c>
      <c r="CG6" s="300">
        <v>43200</v>
      </c>
      <c r="CH6" s="307">
        <f>AZ6+BT6</f>
        <v>912</v>
      </c>
      <c r="CI6" s="337" t="s">
        <v>420</v>
      </c>
      <c r="CJ6" s="337" t="s">
        <v>421</v>
      </c>
      <c r="CK6" s="297" t="s">
        <v>422</v>
      </c>
      <c r="CL6" s="337">
        <v>120</v>
      </c>
      <c r="CM6" s="354">
        <v>2500</v>
      </c>
      <c r="CN6" s="338" t="s">
        <v>423</v>
      </c>
      <c r="CO6" s="300"/>
      <c r="CP6" s="299"/>
      <c r="CQ6" s="299"/>
      <c r="CR6" s="300"/>
      <c r="CS6" s="300"/>
      <c r="CT6" s="299"/>
      <c r="CU6" s="299"/>
      <c r="CV6" s="299"/>
      <c r="CW6" s="299"/>
      <c r="CX6" s="299"/>
      <c r="CY6" s="299"/>
      <c r="CZ6" s="299"/>
      <c r="DA6" s="299"/>
      <c r="DB6" s="299"/>
      <c r="DC6" s="299"/>
      <c r="DD6" s="299"/>
      <c r="DE6" s="299"/>
      <c r="DF6" s="299"/>
      <c r="DG6" s="299"/>
      <c r="DH6" s="299"/>
      <c r="DI6" s="299"/>
      <c r="DJ6" s="299"/>
      <c r="DK6" s="308"/>
      <c r="DL6" s="303">
        <v>30</v>
      </c>
      <c r="DM6" s="303">
        <v>25</v>
      </c>
      <c r="DN6" s="301" t="s">
        <v>424</v>
      </c>
      <c r="DO6" s="302">
        <f t="shared" ref="DO6:DO10" si="5">IF(DM6&gt;=10,150,0)</f>
        <v>150</v>
      </c>
      <c r="DP6" s="302">
        <f t="shared" ref="DP6:DP11" si="6">MIN(Q6,DO6)</f>
        <v>150</v>
      </c>
      <c r="DQ6" s="303">
        <f>IF(DR6&gt;=1,1,"")</f>
        <v>1</v>
      </c>
      <c r="DR6" s="303">
        <v>18</v>
      </c>
      <c r="DS6" s="301" t="s">
        <v>424</v>
      </c>
      <c r="DT6" s="304">
        <f>IF(DO6=0,0,IF(DR6&gt;=25,MIN(250,ROUNDDOWN(DR6*10,-1)),IF(DR6&gt;=20,MIN(200,ROUNDDOWN(DR6*10,-1)),IF(DR6&gt;=15,MIN(150,ROUNDDOWN(DR6*10,-1)),MIN(100,ROUNDDOWN(DR6*10,-1))))))</f>
        <v>150</v>
      </c>
      <c r="DU6" s="302">
        <f t="shared" ref="DU6:DU11" si="7">MIN(T6,DT6)</f>
        <v>150</v>
      </c>
      <c r="DV6" s="303">
        <f>IF(DW6&gt;=1,1,"")</f>
        <v>1</v>
      </c>
      <c r="DW6" s="303">
        <v>10</v>
      </c>
      <c r="DX6" s="301" t="s">
        <v>425</v>
      </c>
      <c r="DY6" s="304">
        <f>IF(AND(DO6&gt;0,DW6&gt;=1),MIN(INT(DW6)*20,200),0)</f>
        <v>200</v>
      </c>
      <c r="DZ6" s="302">
        <f t="shared" ref="DZ6:DZ11" si="8">MIN(W6,DY6)</f>
        <v>140</v>
      </c>
      <c r="EA6" s="303" t="str">
        <f>IF(EB6&gt;=1,1,"")</f>
        <v/>
      </c>
      <c r="EB6" s="303"/>
      <c r="EC6" s="303">
        <f t="shared" ref="EC6:EC11" si="9">IF(AND(EB6&gt;=1,DO6&gt;=1),50,0)</f>
        <v>0</v>
      </c>
      <c r="ED6" s="303">
        <f>IF(EE6&gt;=1,1,"")</f>
        <v>1</v>
      </c>
      <c r="EE6" s="303">
        <v>15</v>
      </c>
      <c r="EF6" s="301" t="s">
        <v>426</v>
      </c>
      <c r="EG6" s="303">
        <f>IF(AND(DO6&gt;0,EE6&gt;=1),MIN(INT(EE6)*2,150),0)</f>
        <v>30</v>
      </c>
      <c r="EH6" s="302">
        <f t="shared" ref="EH6:EH11" si="10">IF(OR(EG6&gt;0,EC6&gt;0),MIN(EG6+EC6,150),0)</f>
        <v>30</v>
      </c>
      <c r="EI6" s="302">
        <f t="shared" ref="EI6:EI11" si="11">MIN(AA6,EH6)</f>
        <v>30</v>
      </c>
      <c r="EJ6" s="303">
        <f>IF(OR(EK6=1,EL6=1),1,"")</f>
        <v>1</v>
      </c>
      <c r="EK6" s="303">
        <v>1</v>
      </c>
      <c r="EL6" s="303"/>
      <c r="EM6" s="302" t="e">
        <f>IF(AND(DO6&gt;0,EJ6=1,[1]【様式第６号】事業報告書兼チェックシート!B57=""),100,0)</f>
        <v>#REF!</v>
      </c>
      <c r="EN6" s="302" t="e">
        <f t="shared" ref="EN6:EN11" si="12">MIN(AH6,EM6)</f>
        <v>#REF!</v>
      </c>
      <c r="EO6" s="303">
        <f>IF(OR(EP6=1,EQ6=1),1,"")</f>
        <v>1</v>
      </c>
      <c r="EP6" s="303">
        <v>1</v>
      </c>
      <c r="EQ6" s="303"/>
      <c r="ER6" s="302">
        <f t="shared" ref="ER6:ER11" si="13">IF(AND(DO6&gt;0,EJ6=1,EO6=1),100,0)</f>
        <v>100</v>
      </c>
      <c r="ES6" s="302">
        <f t="shared" ref="ES6:ES11" si="14">MIN(AL6,ER6)</f>
        <v>100</v>
      </c>
      <c r="ET6" s="303">
        <f>IF(FB6&gt;=4,1,"")</f>
        <v>1</v>
      </c>
      <c r="EU6" s="303"/>
      <c r="EV6" s="303"/>
      <c r="EW6" s="303"/>
      <c r="EX6" s="303">
        <v>2</v>
      </c>
      <c r="EY6" s="303"/>
      <c r="EZ6" s="303">
        <v>1</v>
      </c>
      <c r="FA6" s="303">
        <v>1</v>
      </c>
      <c r="FB6" s="303">
        <f>SUM(EU6:FA6)</f>
        <v>4</v>
      </c>
      <c r="FC6" s="302">
        <f>IF(FB6&gt;=4,200,0)</f>
        <v>200</v>
      </c>
      <c r="FD6" s="302">
        <f t="shared" ref="FD6:FD11" si="15">MIN(AV6,FC6)</f>
        <v>200</v>
      </c>
      <c r="FE6" s="305" t="s">
        <v>418</v>
      </c>
      <c r="FF6" s="305"/>
      <c r="FG6" s="305"/>
      <c r="FH6" s="305" t="s">
        <v>427</v>
      </c>
      <c r="FI6" s="302" t="e">
        <f t="shared" ref="FI6:FI11" si="16">IF(D6="新築",MIN(1500,CH6,MIN(DP6+DU6+DZ6+EI6+EN6+ES6+FD6,1000)),0)</f>
        <v>#REF!</v>
      </c>
      <c r="FJ6" s="302" t="e">
        <f t="shared" ref="FJ6:FJ11" si="17">AZ6-FI6</f>
        <v>#REF!</v>
      </c>
      <c r="FK6" s="305"/>
      <c r="FL6" s="309"/>
      <c r="FM6" s="309"/>
      <c r="FN6" s="305"/>
      <c r="FO6" s="305"/>
      <c r="FP6" s="302">
        <f>MIN(ROUNDDOWN(FL6,1)*20+INT(FN6)*2,250)</f>
        <v>0</v>
      </c>
      <c r="FQ6" s="302">
        <f>MIN(BD6,FP6)</f>
        <v>0</v>
      </c>
      <c r="FR6" s="303" t="str">
        <f>IF(OR(FS6=1,FT6=1),1,"")</f>
        <v/>
      </c>
      <c r="FS6" s="301"/>
      <c r="FT6" s="301"/>
      <c r="FU6" s="302" t="e">
        <f>IF(AND(FP6&gt;0,FR6=1,#REF!=""),100,0)</f>
        <v>#REF!</v>
      </c>
      <c r="FV6" s="302" t="e">
        <f>MIN(BH6,FU6)</f>
        <v>#REF!</v>
      </c>
      <c r="FW6" s="303" t="str">
        <f>IF(OR(FX6=1,FY6=1,FZ6=1),1,"")</f>
        <v/>
      </c>
      <c r="FX6" s="305"/>
      <c r="FY6" s="305"/>
      <c r="FZ6" s="305"/>
      <c r="GA6" s="302">
        <f>IF(AND(FP6&gt;0,FW6=1),100,IF(AND(FP6&gt;0,FZ6=1),100,0))</f>
        <v>0</v>
      </c>
      <c r="GB6" s="302">
        <f>MIN(BM6,GA6)</f>
        <v>0</v>
      </c>
      <c r="GC6" s="303" t="str">
        <f>IF(OR(AND(GD6&gt;=7,GE6&gt;=7,GD6+GE6&gt;=14),AND(GD6&gt;=7,GF6&gt;=3,GD6+GF6&gt;=10),AND(GE6&gt;=7,GF6&gt;=3,GE6+GF6&gt;=10)),1,"")</f>
        <v/>
      </c>
      <c r="GD6" s="305"/>
      <c r="GE6" s="305"/>
      <c r="GF6" s="305"/>
      <c r="GG6" s="302">
        <f>IF(AND(GC6=1,FP6&gt;0),MIN(150,ROUNDDOWN(GD6*11+GE6*13+GF6*19,0)),0)</f>
        <v>0</v>
      </c>
      <c r="GH6" s="302">
        <f>MIN(BR6,GG6)</f>
        <v>0</v>
      </c>
      <c r="GI6" s="305"/>
      <c r="GJ6" s="305"/>
      <c r="GK6" s="302">
        <f>IF(D6="改修",MIN(500,FQ6+FV6+GB6+GH6,INT(CM6*10/2)),0)</f>
        <v>0</v>
      </c>
      <c r="GL6" s="302">
        <f>BT6-GK6</f>
        <v>0</v>
      </c>
      <c r="GM6" s="310" t="s">
        <v>428</v>
      </c>
      <c r="GN6" s="311">
        <v>43374</v>
      </c>
      <c r="GO6" s="311">
        <v>43378</v>
      </c>
      <c r="GP6" s="311">
        <v>43391</v>
      </c>
      <c r="GQ6" s="307">
        <f t="shared" ref="GQ6:GQ11" si="18">IF(D6="新築",AZ6,IF(D6="改修",BT6,0))</f>
        <v>912</v>
      </c>
      <c r="GR6" s="307" t="e">
        <f t="shared" ref="GR6:GR11" si="19">IF(D6="新築",FI6,IF(D6="改修",GK6,0))</f>
        <v>#REF!</v>
      </c>
      <c r="GS6" s="307" t="e">
        <f>GQ6-GR6</f>
        <v>#REF!</v>
      </c>
      <c r="GT6" s="308"/>
      <c r="GU6" s="308"/>
      <c r="GV6" s="308"/>
      <c r="GW6" s="308"/>
      <c r="GX6" s="308"/>
      <c r="GY6" s="308"/>
      <c r="GZ6" s="308"/>
      <c r="HA6" s="308"/>
      <c r="HB6" s="308"/>
      <c r="HC6" s="308"/>
      <c r="HD6" s="308"/>
      <c r="HE6" s="308"/>
      <c r="HF6" s="308"/>
      <c r="HG6" s="308"/>
      <c r="HH6" s="308"/>
      <c r="HI6" s="308"/>
      <c r="HJ6" s="308"/>
      <c r="HK6" s="308"/>
      <c r="HL6" s="308"/>
      <c r="HM6" s="308"/>
      <c r="HN6" s="308"/>
      <c r="HO6" s="308"/>
      <c r="HP6" s="308"/>
      <c r="HQ6" s="308"/>
      <c r="HR6" s="308"/>
      <c r="HS6" s="308"/>
      <c r="HT6" s="308"/>
      <c r="HU6" s="308"/>
      <c r="HV6" s="308"/>
      <c r="HW6" s="308"/>
      <c r="HX6" s="308"/>
      <c r="HY6" s="308"/>
      <c r="HZ6" s="308"/>
      <c r="IA6" s="308"/>
      <c r="IB6" s="308"/>
      <c r="IC6" s="308"/>
      <c r="ID6" s="308"/>
      <c r="IE6" s="308"/>
      <c r="IF6" s="308"/>
      <c r="IG6" s="308"/>
      <c r="IH6" s="308"/>
      <c r="II6" s="308"/>
      <c r="IJ6" s="308"/>
      <c r="IK6" s="308"/>
      <c r="IL6" s="308"/>
      <c r="IM6" s="308"/>
      <c r="IN6" s="308"/>
      <c r="IO6" s="308"/>
      <c r="IP6" s="308"/>
      <c r="IQ6" s="308"/>
      <c r="IR6" s="308"/>
      <c r="IS6" s="308"/>
      <c r="IT6" s="308"/>
      <c r="IU6" s="308"/>
      <c r="IV6" s="308"/>
      <c r="IW6" s="308"/>
      <c r="IX6" s="308"/>
      <c r="IY6" s="308"/>
      <c r="IZ6" s="308"/>
      <c r="JA6" s="308"/>
      <c r="JB6" s="308"/>
      <c r="JC6" s="308"/>
      <c r="JD6" s="308"/>
      <c r="JE6" s="308"/>
      <c r="JF6" s="308"/>
      <c r="JG6" s="308"/>
      <c r="JH6" s="308"/>
      <c r="JI6" s="308"/>
      <c r="JJ6" s="308"/>
      <c r="JK6" s="308"/>
      <c r="JL6" s="308"/>
      <c r="JM6" s="308"/>
      <c r="JN6" s="308"/>
      <c r="JO6" s="308"/>
      <c r="JP6" s="308"/>
      <c r="JQ6" s="308"/>
      <c r="JR6" s="308"/>
      <c r="JS6" s="308"/>
      <c r="JT6" s="308"/>
      <c r="JU6" s="308"/>
      <c r="JV6" s="308"/>
      <c r="JW6" s="308"/>
      <c r="JX6" s="308"/>
      <c r="JY6" s="308"/>
      <c r="JZ6" s="308"/>
      <c r="KA6" s="308"/>
      <c r="KB6" s="308"/>
      <c r="KC6" s="308"/>
      <c r="KD6" s="308"/>
      <c r="KE6" s="308"/>
      <c r="KF6" s="308"/>
      <c r="KG6" s="308"/>
      <c r="KH6" s="308"/>
      <c r="KI6" s="308"/>
      <c r="KJ6" s="308"/>
      <c r="KK6" s="308"/>
      <c r="KL6" s="308"/>
      <c r="KM6" s="308"/>
      <c r="KN6" s="308"/>
      <c r="KO6" s="308"/>
      <c r="KP6" s="308"/>
      <c r="KQ6" s="308"/>
      <c r="KR6" s="308"/>
      <c r="KS6" s="308"/>
      <c r="KT6" s="308"/>
      <c r="KU6" s="308"/>
      <c r="KV6" s="308"/>
      <c r="KW6" s="308"/>
      <c r="KX6" s="308"/>
      <c r="KY6" s="308"/>
      <c r="KZ6" s="308"/>
      <c r="LA6" s="308"/>
      <c r="LB6" s="308"/>
      <c r="LC6" s="308"/>
      <c r="LD6" s="308"/>
      <c r="LE6" s="308"/>
      <c r="LF6" s="308"/>
      <c r="LG6" s="308"/>
      <c r="LH6" s="308"/>
      <c r="LI6" s="308"/>
      <c r="LJ6" s="308"/>
      <c r="LK6" s="308"/>
      <c r="LL6" s="308"/>
      <c r="LM6" s="308"/>
      <c r="LN6" s="308"/>
      <c r="LO6" s="308"/>
      <c r="LP6" s="308"/>
      <c r="LQ6" s="308"/>
      <c r="LR6" s="308"/>
      <c r="LS6" s="308"/>
      <c r="LT6" s="308"/>
      <c r="LU6" s="308"/>
      <c r="LV6" s="308"/>
      <c r="LW6" s="308"/>
      <c r="LX6" s="308"/>
      <c r="LY6" s="308"/>
      <c r="LZ6" s="308"/>
      <c r="MA6" s="308"/>
      <c r="MB6" s="308"/>
      <c r="MC6" s="308"/>
      <c r="MD6" s="308"/>
      <c r="ME6" s="308"/>
      <c r="MF6" s="308"/>
      <c r="MG6" s="308"/>
      <c r="MH6" s="308"/>
      <c r="MI6" s="308"/>
      <c r="MJ6" s="308"/>
      <c r="MK6" s="308"/>
      <c r="ML6" s="308"/>
      <c r="MM6" s="308"/>
      <c r="MN6" s="308"/>
      <c r="MO6" s="308"/>
      <c r="MP6" s="308"/>
      <c r="MQ6" s="308"/>
      <c r="MR6" s="308"/>
      <c r="MS6" s="308"/>
      <c r="MT6" s="308"/>
      <c r="MU6" s="308"/>
      <c r="MV6" s="308"/>
      <c r="MW6" s="308"/>
      <c r="MX6" s="308"/>
      <c r="MY6" s="308"/>
      <c r="MZ6" s="308"/>
      <c r="NA6" s="308"/>
      <c r="NB6" s="308"/>
      <c r="NC6" s="308"/>
      <c r="ND6" s="308"/>
      <c r="NE6" s="308"/>
      <c r="NF6" s="308"/>
      <c r="NG6" s="308"/>
      <c r="NH6" s="308"/>
      <c r="NI6" s="308"/>
      <c r="NJ6" s="308"/>
      <c r="NK6" s="308"/>
      <c r="NL6" s="308"/>
      <c r="NM6" s="308"/>
      <c r="NN6" s="308"/>
      <c r="NO6" s="308"/>
      <c r="NP6" s="308"/>
      <c r="NQ6" s="308"/>
      <c r="NR6" s="308"/>
      <c r="NS6" s="308"/>
      <c r="NT6" s="308"/>
      <c r="NU6" s="308"/>
      <c r="NV6" s="308"/>
      <c r="NW6" s="308"/>
      <c r="NX6" s="308"/>
      <c r="NY6" s="308"/>
      <c r="NZ6" s="308"/>
      <c r="OA6" s="308"/>
      <c r="OB6" s="308"/>
      <c r="OC6" s="308"/>
      <c r="OD6" s="308"/>
      <c r="OE6" s="308"/>
      <c r="OF6" s="308"/>
      <c r="OG6" s="308"/>
      <c r="OH6" s="308"/>
      <c r="OI6" s="308"/>
      <c r="OJ6" s="308"/>
      <c r="OK6" s="308"/>
      <c r="OL6" s="308"/>
      <c r="OM6" s="308"/>
      <c r="ON6" s="308"/>
      <c r="OO6" s="308"/>
      <c r="OP6" s="308"/>
      <c r="OQ6" s="308"/>
      <c r="OR6" s="308"/>
      <c r="OS6" s="308"/>
      <c r="OT6" s="308"/>
      <c r="OU6" s="308"/>
      <c r="OV6" s="308"/>
      <c r="OW6" s="308"/>
      <c r="OX6" s="308"/>
      <c r="OY6" s="308"/>
      <c r="OZ6" s="308"/>
      <c r="PA6" s="308"/>
      <c r="PB6" s="308"/>
      <c r="PC6" s="308"/>
      <c r="PD6" s="308"/>
      <c r="PE6" s="308"/>
      <c r="PF6" s="308"/>
      <c r="PG6" s="308"/>
      <c r="PH6" s="308"/>
      <c r="PI6" s="308"/>
      <c r="PJ6" s="308"/>
      <c r="PK6" s="308"/>
      <c r="PL6" s="308"/>
      <c r="PM6" s="308"/>
      <c r="PN6" s="308"/>
      <c r="PO6" s="308"/>
      <c r="PP6" s="308"/>
      <c r="PQ6" s="308"/>
      <c r="PR6" s="308"/>
      <c r="PS6" s="308"/>
      <c r="PT6" s="308"/>
      <c r="PU6" s="308"/>
      <c r="PV6" s="308"/>
      <c r="PW6" s="308"/>
      <c r="PX6" s="308"/>
      <c r="PY6" s="308"/>
      <c r="PZ6" s="308"/>
      <c r="QA6" s="308"/>
      <c r="QB6" s="308"/>
      <c r="QC6" s="308"/>
      <c r="QD6" s="308"/>
      <c r="QE6" s="308"/>
      <c r="QF6" s="308"/>
      <c r="QG6" s="308"/>
      <c r="QH6" s="308"/>
      <c r="QI6" s="308"/>
      <c r="QJ6" s="308"/>
      <c r="QK6" s="308"/>
      <c r="QL6" s="308"/>
      <c r="QM6" s="308"/>
      <c r="QN6" s="308"/>
      <c r="QO6" s="308"/>
      <c r="QP6" s="308"/>
      <c r="QQ6" s="308"/>
      <c r="QR6" s="308"/>
      <c r="QS6" s="308"/>
      <c r="QT6" s="308"/>
      <c r="QU6" s="308"/>
      <c r="QV6" s="308"/>
      <c r="QW6" s="308"/>
      <c r="QX6" s="308"/>
      <c r="QY6" s="308"/>
      <c r="QZ6" s="308"/>
      <c r="RA6" s="308"/>
      <c r="RB6" s="308"/>
      <c r="RC6" s="308"/>
      <c r="RD6" s="308"/>
      <c r="RE6" s="308"/>
      <c r="RF6" s="308"/>
      <c r="RG6" s="308"/>
      <c r="RH6" s="308"/>
      <c r="RI6" s="308"/>
      <c r="RJ6" s="308"/>
      <c r="RK6" s="308"/>
      <c r="RL6" s="308"/>
      <c r="RM6" s="308"/>
      <c r="RN6" s="308"/>
      <c r="RO6" s="308"/>
      <c r="RP6" s="308"/>
      <c r="RQ6" s="308"/>
      <c r="RR6" s="308"/>
      <c r="RS6" s="308"/>
      <c r="RT6" s="308"/>
      <c r="RU6" s="308"/>
      <c r="RV6" s="308"/>
      <c r="RW6" s="308"/>
      <c r="RX6" s="308"/>
      <c r="RY6" s="308"/>
      <c r="RZ6" s="308"/>
      <c r="SA6" s="308"/>
      <c r="SB6" s="308"/>
      <c r="SC6" s="308"/>
      <c r="SD6" s="308"/>
      <c r="SE6" s="308"/>
      <c r="SF6" s="308"/>
      <c r="SG6" s="308"/>
      <c r="SH6" s="308"/>
      <c r="SI6" s="308"/>
      <c r="SJ6" s="308"/>
      <c r="SK6" s="308"/>
      <c r="SL6" s="308"/>
      <c r="SM6" s="308"/>
      <c r="SN6" s="308"/>
      <c r="SO6" s="308"/>
      <c r="SP6" s="308"/>
      <c r="SQ6" s="308"/>
      <c r="SR6" s="308"/>
      <c r="SS6" s="308"/>
      <c r="ST6" s="308"/>
      <c r="SU6" s="308"/>
      <c r="SV6" s="308"/>
      <c r="SW6" s="308"/>
      <c r="SX6" s="308"/>
      <c r="SY6" s="308"/>
      <c r="SZ6" s="308"/>
      <c r="TA6" s="308"/>
      <c r="TB6" s="308"/>
      <c r="TC6" s="308"/>
      <c r="TD6" s="308"/>
      <c r="TE6" s="308"/>
      <c r="TF6" s="308"/>
      <c r="TG6" s="308"/>
      <c r="TH6" s="308"/>
      <c r="TI6" s="308"/>
      <c r="TJ6" s="308"/>
      <c r="TK6" s="308"/>
      <c r="TL6" s="308"/>
      <c r="TM6" s="308"/>
      <c r="TN6" s="308"/>
      <c r="TO6" s="308"/>
      <c r="TP6" s="308"/>
      <c r="TQ6" s="308"/>
      <c r="TR6" s="308"/>
      <c r="TS6" s="308"/>
      <c r="TT6" s="308"/>
      <c r="TU6" s="308"/>
      <c r="TV6" s="308"/>
      <c r="TW6" s="308"/>
      <c r="TX6" s="308"/>
      <c r="TY6" s="308"/>
      <c r="TZ6" s="308"/>
      <c r="UA6" s="308"/>
      <c r="UB6" s="308"/>
      <c r="UC6" s="308"/>
      <c r="UD6" s="308"/>
      <c r="UE6" s="308"/>
      <c r="UF6" s="308"/>
      <c r="UG6" s="308"/>
      <c r="UH6" s="308"/>
      <c r="UI6" s="308"/>
      <c r="UJ6" s="308"/>
      <c r="UK6" s="308"/>
      <c r="UL6" s="308"/>
      <c r="UM6" s="308"/>
      <c r="UN6" s="308"/>
      <c r="UO6" s="308"/>
      <c r="UP6" s="308"/>
      <c r="UQ6" s="308"/>
      <c r="UR6" s="308"/>
      <c r="US6" s="308"/>
      <c r="UT6" s="308"/>
      <c r="UU6" s="308"/>
      <c r="UV6" s="308"/>
      <c r="UW6" s="308"/>
      <c r="UX6" s="308"/>
      <c r="UY6" s="308"/>
      <c r="UZ6" s="308"/>
      <c r="VA6" s="308"/>
      <c r="VB6" s="308"/>
      <c r="VC6" s="308"/>
      <c r="VD6" s="308"/>
      <c r="VE6" s="308"/>
      <c r="VF6" s="308"/>
      <c r="VG6" s="308"/>
      <c r="VH6" s="308"/>
      <c r="VI6" s="308"/>
      <c r="VJ6" s="308"/>
      <c r="VK6" s="308"/>
      <c r="VL6" s="308"/>
      <c r="VM6" s="308"/>
      <c r="VN6" s="308"/>
      <c r="VO6" s="308"/>
      <c r="VP6" s="308"/>
      <c r="VQ6" s="308"/>
      <c r="VR6" s="308"/>
      <c r="VS6" s="308"/>
      <c r="VT6" s="308"/>
      <c r="VU6" s="308"/>
      <c r="VV6" s="308"/>
      <c r="VW6" s="308"/>
      <c r="VX6" s="308"/>
      <c r="VY6" s="308"/>
      <c r="VZ6" s="308"/>
      <c r="WA6" s="308"/>
      <c r="WB6" s="308"/>
      <c r="WC6" s="308"/>
      <c r="WD6" s="308"/>
      <c r="WE6" s="308"/>
      <c r="WF6" s="308"/>
      <c r="WG6" s="308"/>
      <c r="WH6" s="308"/>
      <c r="WI6" s="308"/>
      <c r="WJ6" s="308"/>
      <c r="WK6" s="308"/>
      <c r="WL6" s="308"/>
      <c r="WM6" s="308"/>
      <c r="WN6" s="308"/>
      <c r="WO6" s="308"/>
      <c r="WP6" s="308"/>
      <c r="WQ6" s="308"/>
      <c r="WR6" s="308"/>
      <c r="WS6" s="308"/>
      <c r="WT6" s="308"/>
      <c r="WU6" s="308"/>
      <c r="WV6" s="308"/>
      <c r="WW6" s="308"/>
      <c r="WX6" s="308"/>
      <c r="WY6" s="308"/>
      <c r="WZ6" s="308"/>
      <c r="XA6" s="308"/>
      <c r="XB6" s="308"/>
      <c r="XC6" s="308"/>
      <c r="XD6" s="308"/>
      <c r="XE6" s="308"/>
      <c r="XF6" s="308"/>
      <c r="XG6" s="308"/>
      <c r="XH6" s="308"/>
      <c r="XI6" s="308"/>
      <c r="XJ6" s="308"/>
      <c r="XK6" s="308"/>
      <c r="XL6" s="308"/>
      <c r="XM6" s="308"/>
      <c r="XN6" s="308"/>
      <c r="XO6" s="308"/>
      <c r="XP6" s="308"/>
      <c r="XQ6" s="308"/>
      <c r="XR6" s="308"/>
      <c r="XS6" s="308"/>
      <c r="XT6" s="308"/>
      <c r="XU6" s="308"/>
      <c r="XV6" s="308"/>
      <c r="XW6" s="308"/>
      <c r="XX6" s="308"/>
      <c r="XY6" s="308"/>
      <c r="XZ6" s="308"/>
      <c r="YA6" s="308"/>
      <c r="YB6" s="308"/>
      <c r="YC6" s="308"/>
      <c r="YD6" s="308"/>
      <c r="YE6" s="308"/>
      <c r="YF6" s="308"/>
      <c r="YG6" s="308"/>
      <c r="YH6" s="308"/>
      <c r="YI6" s="308"/>
      <c r="YJ6" s="308"/>
      <c r="YK6" s="308"/>
      <c r="YL6" s="308"/>
      <c r="YM6" s="308"/>
      <c r="YN6" s="308"/>
      <c r="YO6" s="308"/>
      <c r="YP6" s="308"/>
      <c r="YQ6" s="308"/>
      <c r="YR6" s="308"/>
      <c r="YS6" s="308"/>
      <c r="YT6" s="308"/>
      <c r="YU6" s="308"/>
      <c r="YV6" s="308"/>
      <c r="YW6" s="308"/>
      <c r="YX6" s="308"/>
      <c r="YY6" s="308"/>
      <c r="YZ6" s="308"/>
      <c r="ZA6" s="308"/>
      <c r="ZB6" s="308"/>
      <c r="ZC6" s="308"/>
      <c r="ZD6" s="308"/>
      <c r="ZE6" s="308"/>
      <c r="ZF6" s="308"/>
      <c r="ZG6" s="308"/>
      <c r="ZH6" s="308"/>
      <c r="ZI6" s="308"/>
      <c r="ZJ6" s="308"/>
      <c r="ZK6" s="308"/>
      <c r="ZL6" s="308"/>
      <c r="ZM6" s="308"/>
      <c r="ZN6" s="308"/>
      <c r="ZO6" s="308"/>
      <c r="ZP6" s="308"/>
      <c r="ZQ6" s="308"/>
      <c r="ZR6" s="308"/>
      <c r="ZS6" s="308"/>
      <c r="ZT6" s="308"/>
      <c r="ZU6" s="308"/>
      <c r="ZV6" s="308"/>
      <c r="ZW6" s="308"/>
      <c r="ZX6" s="308"/>
      <c r="ZY6" s="308"/>
      <c r="ZZ6" s="308"/>
      <c r="AAA6" s="308"/>
      <c r="AAB6" s="308"/>
      <c r="AAC6" s="308"/>
      <c r="AAD6" s="308"/>
      <c r="AAE6" s="308"/>
      <c r="AAF6" s="308"/>
      <c r="AAG6" s="308"/>
      <c r="AAH6" s="308"/>
      <c r="AAI6" s="308"/>
      <c r="AAJ6" s="308"/>
      <c r="AAK6" s="308"/>
      <c r="AAL6" s="308"/>
      <c r="AAM6" s="308"/>
      <c r="AAN6" s="308"/>
      <c r="AAO6" s="308"/>
      <c r="AAP6" s="308"/>
      <c r="AAQ6" s="308"/>
      <c r="AAR6" s="308"/>
      <c r="AAS6" s="308"/>
      <c r="AAT6" s="308"/>
      <c r="AAU6" s="308"/>
      <c r="AAV6" s="308"/>
      <c r="AAW6" s="308"/>
      <c r="AAX6" s="308"/>
      <c r="AAY6" s="308"/>
      <c r="AAZ6" s="308"/>
      <c r="ABA6" s="308"/>
      <c r="ABB6" s="308"/>
      <c r="ABC6" s="308"/>
      <c r="ABD6" s="308"/>
      <c r="ABE6" s="308"/>
      <c r="ABF6" s="308"/>
      <c r="ABG6" s="308"/>
      <c r="ABH6" s="308"/>
      <c r="ABI6" s="308"/>
      <c r="ABJ6" s="308"/>
      <c r="ABK6" s="308"/>
      <c r="ABL6" s="308"/>
      <c r="ABM6" s="308"/>
      <c r="ABN6" s="308"/>
      <c r="ABO6" s="308"/>
      <c r="ABP6" s="308"/>
      <c r="ABQ6" s="308"/>
      <c r="ABR6" s="308"/>
      <c r="ABS6" s="308"/>
      <c r="ABT6" s="308"/>
      <c r="ABU6" s="308"/>
      <c r="ABV6" s="308"/>
      <c r="ABW6" s="308"/>
      <c r="ABX6" s="308"/>
      <c r="ABY6" s="308"/>
      <c r="ABZ6" s="308"/>
      <c r="ACA6" s="308"/>
      <c r="ACB6" s="308"/>
      <c r="ACC6" s="308"/>
      <c r="ACD6" s="308"/>
      <c r="ACE6" s="308"/>
      <c r="ACF6" s="308"/>
      <c r="ACG6" s="308"/>
      <c r="ACH6" s="308"/>
      <c r="ACI6" s="308"/>
      <c r="ACJ6" s="308"/>
      <c r="ACK6" s="308"/>
      <c r="ACL6" s="308"/>
      <c r="ACM6" s="308"/>
      <c r="ACN6" s="308"/>
      <c r="ACO6" s="308"/>
      <c r="ACP6" s="308"/>
      <c r="ACQ6" s="308"/>
      <c r="ACR6" s="308"/>
      <c r="ACS6" s="308"/>
      <c r="ACT6" s="308"/>
      <c r="ACU6" s="308"/>
      <c r="ACV6" s="308"/>
      <c r="ACW6" s="308"/>
      <c r="ACX6" s="308"/>
      <c r="ACY6" s="308"/>
      <c r="ACZ6" s="308"/>
      <c r="ADA6" s="308"/>
      <c r="ADB6" s="308"/>
      <c r="ADC6" s="308"/>
      <c r="ADD6" s="308"/>
      <c r="ADE6" s="308"/>
      <c r="ADF6" s="308"/>
      <c r="ADG6" s="308"/>
      <c r="ADH6" s="308"/>
      <c r="ADI6" s="308"/>
      <c r="ADJ6" s="308"/>
      <c r="ADK6" s="308"/>
      <c r="ADL6" s="308"/>
      <c r="ADM6" s="308"/>
      <c r="ADN6" s="308"/>
      <c r="ADO6" s="308"/>
      <c r="ADP6" s="308"/>
      <c r="ADQ6" s="308"/>
      <c r="ADR6" s="308"/>
      <c r="ADS6" s="308"/>
      <c r="ADT6" s="308"/>
      <c r="ADU6" s="308"/>
      <c r="ADV6" s="308"/>
      <c r="ADW6" s="308"/>
      <c r="ADX6" s="308"/>
      <c r="ADY6" s="308"/>
      <c r="ADZ6" s="308"/>
      <c r="AEA6" s="308"/>
      <c r="AEB6" s="308"/>
      <c r="AEC6" s="308"/>
      <c r="AED6" s="308"/>
      <c r="AEE6" s="308"/>
      <c r="AEF6" s="308"/>
      <c r="AEG6" s="308"/>
      <c r="AEH6" s="308"/>
      <c r="AEI6" s="308"/>
      <c r="AEJ6" s="308"/>
      <c r="AEK6" s="308"/>
      <c r="AEL6" s="308"/>
      <c r="AEM6" s="308"/>
      <c r="AEN6" s="308"/>
      <c r="AEO6" s="308"/>
      <c r="AEP6" s="308"/>
      <c r="AEQ6" s="308"/>
      <c r="AER6" s="308"/>
      <c r="AES6" s="308"/>
      <c r="AET6" s="308"/>
      <c r="AEU6" s="308"/>
      <c r="AEV6" s="308"/>
      <c r="AEW6" s="308"/>
      <c r="AEX6" s="308"/>
      <c r="AEY6" s="308"/>
      <c r="AEZ6" s="308"/>
      <c r="AFA6" s="308"/>
      <c r="AFB6" s="308"/>
      <c r="AFC6" s="308"/>
      <c r="AFD6" s="308"/>
      <c r="AFE6" s="308"/>
      <c r="AFF6" s="308"/>
      <c r="AFG6" s="308"/>
      <c r="AFH6" s="308"/>
      <c r="AFI6" s="308"/>
      <c r="AFJ6" s="308"/>
      <c r="AFK6" s="308"/>
      <c r="AFL6" s="308"/>
      <c r="AFM6" s="308"/>
      <c r="AFN6" s="308"/>
      <c r="AFO6" s="308"/>
      <c r="AFP6" s="308"/>
      <c r="AFQ6" s="308"/>
      <c r="AFR6" s="308"/>
      <c r="AFS6" s="308"/>
      <c r="AFT6" s="308"/>
      <c r="AFU6" s="308"/>
      <c r="AFV6" s="308"/>
      <c r="AFW6" s="308"/>
      <c r="AFX6" s="308"/>
      <c r="AFY6" s="308"/>
      <c r="AFZ6" s="308"/>
      <c r="AGA6" s="308"/>
      <c r="AGB6" s="308"/>
      <c r="AGC6" s="308"/>
      <c r="AGD6" s="308"/>
      <c r="AGE6" s="308"/>
      <c r="AGF6" s="308"/>
      <c r="AGG6" s="308"/>
      <c r="AGH6" s="308"/>
      <c r="AGI6" s="308"/>
      <c r="AGJ6" s="308"/>
      <c r="AGK6" s="308"/>
      <c r="AGL6" s="308"/>
      <c r="AGM6" s="308"/>
      <c r="AGN6" s="308"/>
      <c r="AGO6" s="308"/>
      <c r="AGP6" s="308"/>
      <c r="AGQ6" s="308"/>
      <c r="AGR6" s="308"/>
      <c r="AGS6" s="308"/>
      <c r="AGT6" s="308"/>
      <c r="AGU6" s="308"/>
    </row>
    <row r="7" spans="1:879" s="313" customFormat="1" ht="12.95" hidden="1" customHeight="1" x14ac:dyDescent="0.15">
      <c r="B7" s="295" t="str">
        <f t="shared" si="0"/>
        <v>支払済</v>
      </c>
      <c r="C7" s="296" t="s">
        <v>429</v>
      </c>
      <c r="D7" s="297" t="s">
        <v>430</v>
      </c>
      <c r="E7" s="298" t="str">
        <f t="shared" ref="E7:E11" si="20">IF(D7="登録","登録",IF(D6="登録","建売購入",""))</f>
        <v/>
      </c>
      <c r="F7" s="299"/>
      <c r="G7" s="299"/>
      <c r="H7" s="300">
        <v>43191</v>
      </c>
      <c r="I7" s="337" t="s">
        <v>431</v>
      </c>
      <c r="J7" s="338" t="s">
        <v>432</v>
      </c>
      <c r="K7" s="337"/>
      <c r="L7" s="338" t="s">
        <v>433</v>
      </c>
      <c r="M7" s="338" t="s">
        <v>153</v>
      </c>
      <c r="N7" s="341" t="s">
        <v>434</v>
      </c>
      <c r="O7" s="301"/>
      <c r="P7" s="301"/>
      <c r="Q7" s="302">
        <f>IF(P7&gt;=10,150,0)</f>
        <v>0</v>
      </c>
      <c r="R7" s="303" t="str">
        <f>IF(S7&gt;=1,1,"")</f>
        <v/>
      </c>
      <c r="S7" s="301"/>
      <c r="T7" s="304">
        <f>IF(Q7=0,0,IF(S7&gt;=25,MIN(250,ROUNDDOWN(S7*10,-1)),IF(S7&gt;=20,MIN(200,ROUNDDOWN(S7*10,-1)),IF(S7&gt;=15,MIN(150,ROUNDDOWN(S7*10,-1)),MIN(100,ROUNDDOWN(S7*10,-1))))))</f>
        <v>0</v>
      </c>
      <c r="U7" s="303" t="str">
        <f>IF(V7&gt;=1,1,"")</f>
        <v/>
      </c>
      <c r="V7" s="301"/>
      <c r="W7" s="304">
        <f>IF(AND(Q7&gt;0,V7&gt;=1),MIN(INT(V7)*20,200),0)</f>
        <v>0</v>
      </c>
      <c r="X7" s="303" t="str">
        <f>IF(Y7&gt;=1,1,"")</f>
        <v/>
      </c>
      <c r="Y7" s="301"/>
      <c r="Z7" s="303">
        <f>IF(Y7&gt;=1,50,0)</f>
        <v>0</v>
      </c>
      <c r="AA7" s="302">
        <f t="shared" si="1"/>
        <v>0</v>
      </c>
      <c r="AB7" s="303" t="str">
        <f>IF(AC7&gt;=1,1,"")</f>
        <v/>
      </c>
      <c r="AC7" s="301"/>
      <c r="AD7" s="303">
        <f t="shared" si="2"/>
        <v>0</v>
      </c>
      <c r="AE7" s="303" t="str">
        <f>IF(OR(AF7=1,AG7=1),1,"")</f>
        <v/>
      </c>
      <c r="AF7" s="301"/>
      <c r="AG7" s="301"/>
      <c r="AH7" s="302">
        <f>IF(AND(Q7&gt;0,AE7=1,),100,0)</f>
        <v>0</v>
      </c>
      <c r="AI7" s="303" t="str">
        <f>IF(OR(AJ7=1,AK7=1),1,"")</f>
        <v/>
      </c>
      <c r="AJ7" s="301"/>
      <c r="AK7" s="301"/>
      <c r="AL7" s="302">
        <f t="shared" si="3"/>
        <v>0</v>
      </c>
      <c r="AM7" s="303" t="str">
        <f>IF(AU7&gt;=4,1,"")</f>
        <v/>
      </c>
      <c r="AN7" s="301"/>
      <c r="AO7" s="301"/>
      <c r="AP7" s="301"/>
      <c r="AQ7" s="301"/>
      <c r="AR7" s="301"/>
      <c r="AS7" s="301"/>
      <c r="AT7" s="301"/>
      <c r="AU7" s="303">
        <f>SUM(AN7:AT7)</f>
        <v>0</v>
      </c>
      <c r="AV7" s="302">
        <f>IF(AU7&gt;=4,200,0)</f>
        <v>0</v>
      </c>
      <c r="AW7" s="305"/>
      <c r="AX7" s="305"/>
      <c r="AY7" s="305"/>
      <c r="AZ7" s="302">
        <f t="shared" si="4"/>
        <v>0</v>
      </c>
      <c r="BA7" s="305">
        <v>5</v>
      </c>
      <c r="BB7" s="306">
        <v>3</v>
      </c>
      <c r="BC7" s="305">
        <v>10</v>
      </c>
      <c r="BD7" s="302">
        <f>MIN(ROUNDDOWN(BB7,1)*20+INT(BC7)*2,250)</f>
        <v>80</v>
      </c>
      <c r="BE7" s="303">
        <f>IF(OR(BF7=1,BG7=1),1,"")</f>
        <v>1</v>
      </c>
      <c r="BF7" s="301">
        <v>1</v>
      </c>
      <c r="BG7" s="301"/>
      <c r="BH7" s="302" t="e">
        <f>IF(AND(BD7&gt;0,BE7=1,#REF!=""),100,0)</f>
        <v>#REF!</v>
      </c>
      <c r="BI7" s="303" t="str">
        <f>IF(OR(BJ7=1,BK7=1,BL7=1),1,"")</f>
        <v/>
      </c>
      <c r="BJ7" s="305"/>
      <c r="BK7" s="305"/>
      <c r="BL7" s="305"/>
      <c r="BM7" s="302">
        <f>IF(AND(BD7&gt;0,BI7=1),100,IF(AND(BD7&gt;0,BL7=1),100,0))</f>
        <v>0</v>
      </c>
      <c r="BN7" s="303">
        <f>IF(OR(AND(BO7&gt;=7,BP7&gt;=7,BO7+BP7&gt;=14),AND(BO7&gt;=7,BQ7&gt;=3,BO7+BQ7&gt;=10),AND(BP7&gt;=7,BQ7&gt;=3,BP7+BQ7&gt;=10)),1,"")</f>
        <v>1</v>
      </c>
      <c r="BO7" s="305">
        <v>7</v>
      </c>
      <c r="BP7" s="305"/>
      <c r="BQ7" s="305">
        <v>3</v>
      </c>
      <c r="BR7" s="302">
        <f>IF(AND(BN7=1,BD7&gt;0),MIN(150,ROUNDDOWN(BO7*11+BP7*13+BQ7*19,0)),0)</f>
        <v>134</v>
      </c>
      <c r="BS7" s="305"/>
      <c r="BT7" s="302" t="e">
        <f>IF(D7="改修",MIN(500,BD7+BH7+BM7+BR7,INT(CM7*10/2)),0)</f>
        <v>#REF!</v>
      </c>
      <c r="BU7" s="346"/>
      <c r="BV7" s="349" t="s">
        <v>7</v>
      </c>
      <c r="BW7" s="347"/>
      <c r="BX7" s="349" t="s">
        <v>264</v>
      </c>
      <c r="BY7" s="347"/>
      <c r="BZ7" s="350" t="s">
        <v>6</v>
      </c>
      <c r="CA7" s="346"/>
      <c r="CB7" s="349" t="s">
        <v>7</v>
      </c>
      <c r="CC7" s="347"/>
      <c r="CD7" s="349" t="s">
        <v>264</v>
      </c>
      <c r="CE7" s="347"/>
      <c r="CF7" s="350" t="s">
        <v>6</v>
      </c>
      <c r="CG7" s="300">
        <v>43205</v>
      </c>
      <c r="CH7" s="307" t="e">
        <f>AZ7+BT7</f>
        <v>#REF!</v>
      </c>
      <c r="CI7" s="337" t="s">
        <v>420</v>
      </c>
      <c r="CJ7" s="337" t="s">
        <v>421</v>
      </c>
      <c r="CK7" s="297" t="s">
        <v>435</v>
      </c>
      <c r="CL7" s="337">
        <v>200</v>
      </c>
      <c r="CM7" s="354">
        <v>300</v>
      </c>
      <c r="CN7" s="338" t="s">
        <v>436</v>
      </c>
      <c r="CO7" s="300"/>
      <c r="CP7" s="299"/>
      <c r="CQ7" s="299"/>
      <c r="CR7" s="300"/>
      <c r="CS7" s="300"/>
      <c r="CT7" s="299"/>
      <c r="CU7" s="299"/>
      <c r="CV7" s="299"/>
      <c r="CW7" s="299"/>
      <c r="CX7" s="299"/>
      <c r="CY7" s="299"/>
      <c r="CZ7" s="299"/>
      <c r="DA7" s="299"/>
      <c r="DB7" s="299"/>
      <c r="DC7" s="299"/>
      <c r="DD7" s="299"/>
      <c r="DE7" s="299"/>
      <c r="DF7" s="299"/>
      <c r="DG7" s="299"/>
      <c r="DH7" s="299"/>
      <c r="DI7" s="299"/>
      <c r="DJ7" s="299"/>
      <c r="DK7" s="308"/>
      <c r="DL7" s="301"/>
      <c r="DM7" s="301"/>
      <c r="DN7" s="301"/>
      <c r="DO7" s="302">
        <f t="shared" si="5"/>
        <v>0</v>
      </c>
      <c r="DP7" s="302">
        <f t="shared" si="6"/>
        <v>0</v>
      </c>
      <c r="DQ7" s="303" t="str">
        <f t="shared" ref="DQ7:DQ10" si="21">IF(DR7&gt;=1,1,"")</f>
        <v/>
      </c>
      <c r="DR7" s="301"/>
      <c r="DS7" s="301"/>
      <c r="DT7" s="304">
        <f t="shared" ref="DT7:DT10" si="22">IF(DO7=0,0,IF(DR7&gt;=25,MIN(250,ROUNDDOWN(DR7*10,-1)),IF(DR7&gt;=20,MIN(200,ROUNDDOWN(DR7*10,-1)),IF(DR7&gt;=15,MIN(150,ROUNDDOWN(DR7*10,-1)),MIN(100,ROUNDDOWN(DR7*10,-1))))))</f>
        <v>0</v>
      </c>
      <c r="DU7" s="302">
        <f t="shared" si="7"/>
        <v>0</v>
      </c>
      <c r="DV7" s="303" t="str">
        <f t="shared" ref="DV7:DV10" si="23">IF(DW7&gt;=1,1,"")</f>
        <v/>
      </c>
      <c r="DW7" s="301"/>
      <c r="DX7" s="301"/>
      <c r="DY7" s="304">
        <f t="shared" ref="DY7:DY10" si="24">IF(AND(DO7&gt;0,DW7&gt;=1),MIN(INT(DW7)*20,200),0)</f>
        <v>0</v>
      </c>
      <c r="DZ7" s="302">
        <f t="shared" si="8"/>
        <v>0</v>
      </c>
      <c r="EA7" s="303" t="str">
        <f t="shared" ref="EA7:EA11" si="25">IF(EB7&gt;=1,1,"")</f>
        <v/>
      </c>
      <c r="EB7" s="301"/>
      <c r="EC7" s="303">
        <f t="shared" si="9"/>
        <v>0</v>
      </c>
      <c r="ED7" s="303" t="str">
        <f t="shared" ref="ED7:ED10" si="26">IF(EE7&gt;=1,1,"")</f>
        <v/>
      </c>
      <c r="EE7" s="301"/>
      <c r="EF7" s="301"/>
      <c r="EG7" s="303">
        <f t="shared" ref="EG7:EG11" si="27">IF(AND(DO7&gt;0,EE7&gt;=1),MIN(INT(EE7)*2,150),0)</f>
        <v>0</v>
      </c>
      <c r="EH7" s="302">
        <f t="shared" si="10"/>
        <v>0</v>
      </c>
      <c r="EI7" s="302">
        <f t="shared" si="11"/>
        <v>0</v>
      </c>
      <c r="EJ7" s="303" t="str">
        <f t="shared" ref="EJ7:EJ11" si="28">IF(OR(EK7=1,EL7=1),1,"")</f>
        <v/>
      </c>
      <c r="EK7" s="301"/>
      <c r="EL7" s="301"/>
      <c r="EM7" s="302" t="e">
        <f>IF(AND(DO7&gt;0,EJ7=1,[1]【様式第６号】事業報告書兼チェックシート!B58=""),100,0)</f>
        <v>#REF!</v>
      </c>
      <c r="EN7" s="302" t="e">
        <f t="shared" si="12"/>
        <v>#REF!</v>
      </c>
      <c r="EO7" s="303" t="str">
        <f t="shared" ref="EO7:EO11" si="29">IF(OR(EP7=1,EQ7=1),1,"")</f>
        <v/>
      </c>
      <c r="EP7" s="301"/>
      <c r="EQ7" s="301"/>
      <c r="ER7" s="302">
        <f t="shared" si="13"/>
        <v>0</v>
      </c>
      <c r="ES7" s="302">
        <f t="shared" si="14"/>
        <v>0</v>
      </c>
      <c r="ET7" s="303" t="str">
        <f t="shared" ref="ET7:ET11" si="30">IF(FB7&gt;=4,1,"")</f>
        <v/>
      </c>
      <c r="EU7" s="301"/>
      <c r="EV7" s="301"/>
      <c r="EW7" s="301"/>
      <c r="EX7" s="301"/>
      <c r="EY7" s="301"/>
      <c r="EZ7" s="301"/>
      <c r="FA7" s="301"/>
      <c r="FB7" s="303">
        <f t="shared" ref="FB7:FB11" si="31">SUM(EU7:FA7)</f>
        <v>0</v>
      </c>
      <c r="FC7" s="302">
        <f t="shared" ref="FC7:FC11" si="32">IF(FB7&gt;=4,200,0)</f>
        <v>0</v>
      </c>
      <c r="FD7" s="302">
        <f t="shared" si="15"/>
        <v>0</v>
      </c>
      <c r="FE7" s="305"/>
      <c r="FF7" s="305"/>
      <c r="FG7" s="305"/>
      <c r="FH7" s="305"/>
      <c r="FI7" s="302">
        <f t="shared" si="16"/>
        <v>0</v>
      </c>
      <c r="FJ7" s="302">
        <f t="shared" si="17"/>
        <v>0</v>
      </c>
      <c r="FK7" s="305">
        <v>5</v>
      </c>
      <c r="FL7" s="309">
        <v>3</v>
      </c>
      <c r="FM7" s="309" t="s">
        <v>437</v>
      </c>
      <c r="FN7" s="305">
        <v>8</v>
      </c>
      <c r="FO7" s="305" t="s">
        <v>438</v>
      </c>
      <c r="FP7" s="302">
        <f t="shared" ref="FP7:FP10" si="33">MIN(ROUNDDOWN(FL7,1)*20+INT(FN7)*2,250)</f>
        <v>76</v>
      </c>
      <c r="FQ7" s="302">
        <f>MIN(BD7,FP7)</f>
        <v>76</v>
      </c>
      <c r="FR7" s="303">
        <f t="shared" ref="FR7:FR10" si="34">IF(OR(FS7=1,FT7=1),1,"")</f>
        <v>1</v>
      </c>
      <c r="FS7" s="301">
        <v>1</v>
      </c>
      <c r="FT7" s="301"/>
      <c r="FU7" s="302" t="e">
        <f>IF(AND(FP7&gt;0,FR7=1,#REF!=""),100,0)</f>
        <v>#REF!</v>
      </c>
      <c r="FV7" s="302" t="e">
        <f>MIN(BH7,FU7)</f>
        <v>#REF!</v>
      </c>
      <c r="FW7" s="303" t="str">
        <f t="shared" ref="FW7:FW10" si="35">IF(OR(FX7=1,FY7=1,FZ7=1),1,"")</f>
        <v/>
      </c>
      <c r="FX7" s="305"/>
      <c r="FY7" s="305"/>
      <c r="FZ7" s="305"/>
      <c r="GA7" s="302">
        <f t="shared" ref="GA7:GA10" si="36">IF(AND(FP7&gt;0,FW7=1),100,IF(AND(FP7&gt;0,FZ7=1),100,0))</f>
        <v>0</v>
      </c>
      <c r="GB7" s="302">
        <f>MIN(BM7,GA7)</f>
        <v>0</v>
      </c>
      <c r="GC7" s="303">
        <f t="shared" ref="GC7:GC10" si="37">IF(OR(AND(GD7&gt;=7,GE7&gt;=7,GD7+GE7&gt;=14),AND(GD7&gt;=7,GF7&gt;=3,GD7+GF7&gt;=10),AND(GE7&gt;=7,GF7&gt;=3,GE7+GF7&gt;=10)),1,"")</f>
        <v>1</v>
      </c>
      <c r="GD7" s="305">
        <v>7</v>
      </c>
      <c r="GE7" s="305"/>
      <c r="GF7" s="305">
        <v>3</v>
      </c>
      <c r="GG7" s="302">
        <f t="shared" ref="GG7:GG10" si="38">IF(AND(GC7=1,FP7&gt;0),MIN(150,ROUNDDOWN(GD7*11+GE7*13+GF7*19,0)),0)</f>
        <v>134</v>
      </c>
      <c r="GH7" s="302">
        <f>MIN(BR7,GG7)</f>
        <v>134</v>
      </c>
      <c r="GI7" s="305"/>
      <c r="GJ7" s="305" t="s">
        <v>439</v>
      </c>
      <c r="GK7" s="302" t="e">
        <f>IF(D7="改修",MIN(500,FQ7+FV7+GB7+GH7,INT(CM7*10/2)),0)</f>
        <v>#REF!</v>
      </c>
      <c r="GL7" s="302" t="e">
        <f>BT7-GK7</f>
        <v>#REF!</v>
      </c>
      <c r="GM7" s="310" t="s">
        <v>428</v>
      </c>
      <c r="GN7" s="311">
        <v>43332</v>
      </c>
      <c r="GO7" s="311">
        <v>43343</v>
      </c>
      <c r="GP7" s="311">
        <v>43358</v>
      </c>
      <c r="GQ7" s="307" t="e">
        <f t="shared" si="18"/>
        <v>#REF!</v>
      </c>
      <c r="GR7" s="307" t="e">
        <f t="shared" si="19"/>
        <v>#REF!</v>
      </c>
      <c r="GS7" s="307" t="e">
        <f t="shared" ref="GS7:GS11" si="39">GQ7-GR7</f>
        <v>#REF!</v>
      </c>
      <c r="GT7" s="164"/>
      <c r="GU7" s="164"/>
      <c r="GV7" s="164"/>
      <c r="GW7" s="164"/>
      <c r="GX7" s="164"/>
      <c r="GY7" s="164"/>
      <c r="GZ7" s="164"/>
      <c r="HA7" s="164"/>
      <c r="HB7" s="164"/>
      <c r="HC7" s="164"/>
      <c r="HD7" s="164"/>
      <c r="HE7" s="164"/>
      <c r="HF7" s="164"/>
      <c r="HG7" s="164"/>
      <c r="HH7" s="164"/>
      <c r="HI7" s="164"/>
      <c r="HJ7" s="164"/>
      <c r="HK7" s="164"/>
      <c r="HL7" s="164"/>
      <c r="HM7" s="164"/>
      <c r="HN7" s="164"/>
      <c r="HO7" s="164"/>
      <c r="HP7" s="164"/>
      <c r="HQ7" s="164"/>
      <c r="HR7" s="164"/>
      <c r="HS7" s="164"/>
      <c r="HT7" s="164"/>
      <c r="HU7" s="164"/>
      <c r="HV7" s="164"/>
      <c r="HW7" s="164"/>
      <c r="HX7" s="164"/>
      <c r="HY7" s="164"/>
      <c r="HZ7" s="164"/>
      <c r="IA7" s="164"/>
      <c r="IB7" s="164"/>
      <c r="IC7" s="164"/>
      <c r="ID7" s="164"/>
      <c r="IE7" s="164"/>
      <c r="IF7" s="164"/>
      <c r="IG7" s="164"/>
      <c r="IH7" s="164"/>
      <c r="II7" s="164"/>
      <c r="IJ7" s="164"/>
      <c r="IK7" s="164"/>
      <c r="IL7" s="164"/>
      <c r="IM7" s="164"/>
      <c r="IN7" s="164"/>
      <c r="IO7" s="164"/>
      <c r="IP7" s="164"/>
      <c r="IQ7" s="164"/>
      <c r="IR7" s="164"/>
      <c r="IS7" s="164"/>
      <c r="IT7" s="164"/>
      <c r="IU7" s="164"/>
      <c r="IV7" s="164"/>
      <c r="IW7" s="164"/>
      <c r="IX7" s="164"/>
      <c r="IY7" s="164"/>
      <c r="IZ7" s="164"/>
      <c r="JA7" s="164"/>
      <c r="JB7" s="164"/>
      <c r="JC7" s="164"/>
      <c r="JD7" s="164"/>
      <c r="JE7" s="164"/>
      <c r="JF7" s="164"/>
      <c r="JG7" s="164"/>
      <c r="JH7" s="164"/>
      <c r="JI7" s="164"/>
      <c r="JJ7" s="164"/>
      <c r="JK7" s="164"/>
      <c r="JL7" s="164"/>
      <c r="JM7" s="164"/>
      <c r="JN7" s="164"/>
      <c r="JO7" s="164"/>
      <c r="JP7" s="164"/>
      <c r="JQ7" s="164"/>
      <c r="JR7" s="164"/>
      <c r="JS7" s="164"/>
      <c r="JT7" s="164"/>
      <c r="JU7" s="164"/>
      <c r="JV7" s="164"/>
      <c r="JW7" s="164"/>
      <c r="JX7" s="164"/>
      <c r="JY7" s="164"/>
      <c r="JZ7" s="164"/>
      <c r="KA7" s="164"/>
      <c r="KB7" s="164"/>
      <c r="KC7" s="164"/>
      <c r="KD7" s="164"/>
      <c r="KE7" s="164"/>
      <c r="KF7" s="164"/>
      <c r="KG7" s="164"/>
      <c r="KH7" s="164"/>
      <c r="KI7" s="164"/>
      <c r="KJ7" s="164"/>
      <c r="KK7" s="164"/>
      <c r="KL7" s="164"/>
      <c r="KM7" s="164"/>
      <c r="KN7" s="164"/>
      <c r="KO7" s="164"/>
      <c r="KP7" s="164"/>
      <c r="KQ7" s="164"/>
      <c r="KR7" s="164"/>
      <c r="KS7" s="164"/>
      <c r="KT7" s="164"/>
      <c r="KU7" s="164"/>
      <c r="KV7" s="164"/>
      <c r="KW7" s="164"/>
      <c r="KX7" s="164"/>
      <c r="KY7" s="164"/>
      <c r="KZ7" s="164"/>
      <c r="LA7" s="164"/>
      <c r="LB7" s="164"/>
      <c r="LC7" s="164"/>
      <c r="LD7" s="164"/>
      <c r="LE7" s="164"/>
      <c r="LF7" s="164"/>
      <c r="LG7" s="164"/>
      <c r="LH7" s="164"/>
      <c r="LI7" s="164"/>
      <c r="LJ7" s="164"/>
      <c r="LK7" s="164"/>
      <c r="LL7" s="164"/>
      <c r="LM7" s="164"/>
      <c r="LN7" s="164"/>
      <c r="LO7" s="164"/>
      <c r="LP7" s="164"/>
      <c r="LQ7" s="164"/>
      <c r="LR7" s="164"/>
      <c r="LS7" s="164"/>
      <c r="LT7" s="164"/>
      <c r="LU7" s="164"/>
      <c r="LV7" s="164"/>
      <c r="LW7" s="164"/>
      <c r="LX7" s="164"/>
      <c r="LY7" s="164"/>
      <c r="LZ7" s="164"/>
      <c r="MA7" s="164"/>
      <c r="MB7" s="164"/>
      <c r="MC7" s="164"/>
      <c r="MD7" s="164"/>
      <c r="ME7" s="164"/>
      <c r="MF7" s="164"/>
      <c r="MG7" s="164"/>
      <c r="MH7" s="164"/>
      <c r="MI7" s="164"/>
      <c r="MJ7" s="164"/>
      <c r="MK7" s="164"/>
      <c r="ML7" s="164"/>
      <c r="MM7" s="164"/>
      <c r="MN7" s="164"/>
      <c r="MO7" s="164"/>
      <c r="MP7" s="164"/>
      <c r="MQ7" s="164"/>
      <c r="MR7" s="164"/>
      <c r="MS7" s="164"/>
      <c r="MT7" s="164"/>
      <c r="MU7" s="164"/>
      <c r="MV7" s="164"/>
      <c r="MW7" s="164"/>
      <c r="MX7" s="164"/>
      <c r="MY7" s="164"/>
      <c r="MZ7" s="164"/>
      <c r="NA7" s="164"/>
      <c r="NB7" s="164"/>
      <c r="NC7" s="164"/>
      <c r="ND7" s="164"/>
      <c r="NE7" s="164"/>
      <c r="NF7" s="164"/>
      <c r="NG7" s="164"/>
      <c r="NH7" s="164"/>
      <c r="NI7" s="164"/>
      <c r="NJ7" s="164"/>
      <c r="NK7" s="164"/>
      <c r="NL7" s="164"/>
      <c r="NM7" s="164"/>
      <c r="NN7" s="164"/>
      <c r="NO7" s="164"/>
      <c r="NP7" s="164"/>
      <c r="NQ7" s="164"/>
      <c r="NR7" s="164"/>
      <c r="NS7" s="164"/>
      <c r="NT7" s="164"/>
      <c r="NU7" s="164"/>
      <c r="NV7" s="164"/>
      <c r="NW7" s="164"/>
      <c r="NX7" s="164"/>
      <c r="NY7" s="164"/>
      <c r="NZ7" s="164"/>
      <c r="OA7" s="164"/>
      <c r="OB7" s="164"/>
      <c r="OC7" s="164"/>
      <c r="OD7" s="164"/>
      <c r="OE7" s="164"/>
      <c r="OF7" s="164"/>
      <c r="OG7" s="164"/>
      <c r="OH7" s="164"/>
      <c r="OI7" s="164"/>
      <c r="OJ7" s="164"/>
      <c r="OK7" s="164"/>
      <c r="OL7" s="164"/>
      <c r="OM7" s="164"/>
      <c r="ON7" s="164"/>
      <c r="OO7" s="164"/>
      <c r="OP7" s="164"/>
      <c r="OQ7" s="164"/>
      <c r="OR7" s="164"/>
      <c r="OS7" s="164"/>
      <c r="OT7" s="164"/>
      <c r="OU7" s="164"/>
      <c r="OV7" s="164"/>
      <c r="OW7" s="164"/>
      <c r="OX7" s="164"/>
      <c r="OY7" s="164"/>
      <c r="OZ7" s="164"/>
      <c r="PA7" s="164"/>
      <c r="PB7" s="164"/>
      <c r="PC7" s="164"/>
      <c r="PD7" s="164"/>
      <c r="PE7" s="164"/>
      <c r="PF7" s="164"/>
      <c r="PG7" s="164"/>
      <c r="PH7" s="164"/>
      <c r="PI7" s="164"/>
      <c r="PJ7" s="164"/>
      <c r="PK7" s="164"/>
      <c r="PL7" s="164"/>
      <c r="PM7" s="164"/>
      <c r="PN7" s="164"/>
      <c r="PO7" s="164"/>
      <c r="PP7" s="164"/>
      <c r="PQ7" s="164"/>
      <c r="PR7" s="164"/>
      <c r="PS7" s="164"/>
      <c r="PT7" s="164"/>
      <c r="PU7" s="164"/>
      <c r="PV7" s="164"/>
      <c r="PW7" s="164"/>
      <c r="PX7" s="164"/>
      <c r="PY7" s="164"/>
      <c r="PZ7" s="164"/>
      <c r="QA7" s="164"/>
      <c r="QB7" s="164"/>
      <c r="QC7" s="164"/>
      <c r="QD7" s="164"/>
      <c r="QE7" s="164"/>
      <c r="QF7" s="164"/>
      <c r="QG7" s="164"/>
      <c r="QH7" s="164"/>
      <c r="QI7" s="164"/>
      <c r="QJ7" s="164"/>
      <c r="QK7" s="164"/>
      <c r="QL7" s="164"/>
      <c r="QM7" s="164"/>
      <c r="QN7" s="164"/>
      <c r="QO7" s="164"/>
      <c r="QP7" s="164"/>
      <c r="QQ7" s="164"/>
      <c r="QR7" s="164"/>
      <c r="QS7" s="164"/>
      <c r="QT7" s="164"/>
      <c r="QU7" s="164"/>
      <c r="QV7" s="164"/>
      <c r="QW7" s="164"/>
      <c r="QX7" s="164"/>
      <c r="QY7" s="164"/>
      <c r="QZ7" s="164"/>
      <c r="RA7" s="164"/>
      <c r="RB7" s="164"/>
      <c r="RC7" s="164"/>
      <c r="RD7" s="164"/>
      <c r="RE7" s="164"/>
      <c r="RF7" s="164"/>
      <c r="RG7" s="164"/>
      <c r="RH7" s="164"/>
      <c r="RI7" s="164"/>
      <c r="RJ7" s="164"/>
      <c r="RK7" s="164"/>
      <c r="RL7" s="164"/>
      <c r="RM7" s="164"/>
      <c r="RN7" s="164"/>
      <c r="RO7" s="164"/>
      <c r="RP7" s="164"/>
      <c r="RQ7" s="164"/>
      <c r="RR7" s="164"/>
      <c r="RS7" s="164"/>
      <c r="RT7" s="164"/>
      <c r="RU7" s="164"/>
      <c r="RV7" s="164"/>
      <c r="RW7" s="164"/>
      <c r="RX7" s="164"/>
      <c r="RY7" s="164"/>
      <c r="RZ7" s="164"/>
      <c r="SA7" s="164"/>
      <c r="SB7" s="164"/>
      <c r="SC7" s="164"/>
      <c r="SD7" s="164"/>
      <c r="SE7" s="164"/>
      <c r="SF7" s="164"/>
      <c r="SG7" s="164"/>
      <c r="SH7" s="164"/>
      <c r="SI7" s="164"/>
      <c r="SJ7" s="164"/>
      <c r="SK7" s="164"/>
      <c r="SL7" s="164"/>
      <c r="SM7" s="164"/>
      <c r="SN7" s="164"/>
      <c r="SO7" s="164"/>
      <c r="SP7" s="164"/>
      <c r="SQ7" s="164"/>
      <c r="SR7" s="164"/>
      <c r="SS7" s="164"/>
      <c r="ST7" s="164"/>
      <c r="SU7" s="164"/>
      <c r="SV7" s="164"/>
      <c r="SW7" s="164"/>
      <c r="SX7" s="164"/>
      <c r="SY7" s="164"/>
      <c r="SZ7" s="164"/>
      <c r="TA7" s="164"/>
      <c r="TB7" s="164"/>
      <c r="TC7" s="164"/>
      <c r="TD7" s="164"/>
      <c r="TE7" s="164"/>
      <c r="TF7" s="164"/>
      <c r="TG7" s="164"/>
      <c r="TH7" s="164"/>
      <c r="TI7" s="164"/>
      <c r="TJ7" s="164"/>
      <c r="TK7" s="164"/>
      <c r="TL7" s="164"/>
      <c r="TM7" s="164"/>
      <c r="TN7" s="164"/>
      <c r="TO7" s="164"/>
      <c r="TP7" s="164"/>
      <c r="TQ7" s="164"/>
      <c r="TR7" s="164"/>
      <c r="TS7" s="164"/>
      <c r="TT7" s="164"/>
      <c r="TU7" s="164"/>
      <c r="TV7" s="164"/>
      <c r="TW7" s="164"/>
      <c r="TX7" s="164"/>
      <c r="TY7" s="164"/>
      <c r="TZ7" s="164"/>
      <c r="UA7" s="164"/>
      <c r="UB7" s="164"/>
      <c r="UC7" s="164"/>
      <c r="UD7" s="164"/>
      <c r="UE7" s="164"/>
      <c r="UF7" s="164"/>
      <c r="UG7" s="164"/>
      <c r="UH7" s="164"/>
      <c r="UI7" s="164"/>
      <c r="UJ7" s="164"/>
      <c r="UK7" s="164"/>
      <c r="UL7" s="164"/>
      <c r="UM7" s="164"/>
      <c r="UN7" s="164"/>
      <c r="UO7" s="164"/>
      <c r="UP7" s="164"/>
      <c r="UQ7" s="164"/>
      <c r="UR7" s="164"/>
      <c r="US7" s="164"/>
      <c r="UT7" s="164"/>
      <c r="UU7" s="164"/>
      <c r="UV7" s="164"/>
      <c r="UW7" s="164"/>
      <c r="UX7" s="164"/>
      <c r="UY7" s="164"/>
      <c r="UZ7" s="164"/>
      <c r="VA7" s="164"/>
      <c r="VB7" s="164"/>
      <c r="VC7" s="164"/>
      <c r="VD7" s="164"/>
      <c r="VE7" s="164"/>
      <c r="VF7" s="164"/>
      <c r="VG7" s="164"/>
      <c r="VH7" s="164"/>
      <c r="VI7" s="164"/>
      <c r="VJ7" s="164"/>
      <c r="VK7" s="164"/>
      <c r="VL7" s="164"/>
      <c r="VM7" s="164"/>
      <c r="VN7" s="164"/>
      <c r="VO7" s="164"/>
      <c r="VP7" s="164"/>
      <c r="VQ7" s="164"/>
      <c r="VR7" s="164"/>
      <c r="VS7" s="164"/>
      <c r="VT7" s="164"/>
      <c r="VU7" s="164"/>
      <c r="VV7" s="164"/>
      <c r="VW7" s="164"/>
      <c r="VX7" s="164"/>
      <c r="VY7" s="164"/>
      <c r="VZ7" s="164"/>
      <c r="WA7" s="164"/>
      <c r="WB7" s="164"/>
      <c r="WC7" s="164"/>
      <c r="WD7" s="164"/>
      <c r="WE7" s="164"/>
      <c r="WF7" s="164"/>
      <c r="WG7" s="164"/>
      <c r="WH7" s="164"/>
      <c r="WI7" s="164"/>
      <c r="WJ7" s="164"/>
      <c r="WK7" s="164"/>
      <c r="WL7" s="164"/>
      <c r="WM7" s="164"/>
      <c r="WN7" s="164"/>
      <c r="WO7" s="164"/>
      <c r="WP7" s="164"/>
      <c r="WQ7" s="164"/>
      <c r="WR7" s="164"/>
      <c r="WS7" s="164"/>
      <c r="WT7" s="164"/>
      <c r="WU7" s="164"/>
      <c r="WV7" s="164"/>
      <c r="WW7" s="164"/>
      <c r="WX7" s="164"/>
      <c r="WY7" s="164"/>
      <c r="WZ7" s="164"/>
      <c r="XA7" s="164"/>
      <c r="XB7" s="164"/>
      <c r="XC7" s="164"/>
      <c r="XD7" s="164"/>
      <c r="XE7" s="164"/>
      <c r="XF7" s="164"/>
      <c r="XG7" s="164"/>
      <c r="XH7" s="164"/>
      <c r="XI7" s="164"/>
      <c r="XJ7" s="164"/>
      <c r="XK7" s="164"/>
      <c r="XL7" s="164"/>
      <c r="XM7" s="164"/>
      <c r="XN7" s="164"/>
      <c r="XO7" s="164"/>
      <c r="XP7" s="164"/>
      <c r="XQ7" s="164"/>
      <c r="XR7" s="164"/>
      <c r="XS7" s="164"/>
      <c r="XT7" s="164"/>
      <c r="XU7" s="164"/>
      <c r="XV7" s="164"/>
      <c r="XW7" s="164"/>
      <c r="XX7" s="164"/>
      <c r="XY7" s="164"/>
      <c r="XZ7" s="164"/>
      <c r="YA7" s="164"/>
      <c r="YB7" s="164"/>
      <c r="YC7" s="164"/>
      <c r="YD7" s="164"/>
      <c r="YE7" s="164"/>
      <c r="YF7" s="164"/>
      <c r="YG7" s="164"/>
      <c r="YH7" s="164"/>
      <c r="YI7" s="164"/>
      <c r="YJ7" s="164"/>
      <c r="YK7" s="164"/>
      <c r="YL7" s="164"/>
      <c r="YM7" s="164"/>
      <c r="YN7" s="164"/>
      <c r="YO7" s="164"/>
      <c r="YP7" s="164"/>
      <c r="YQ7" s="164"/>
      <c r="YR7" s="164"/>
      <c r="YS7" s="164"/>
      <c r="YT7" s="164"/>
      <c r="YU7" s="164"/>
      <c r="YV7" s="164"/>
      <c r="YW7" s="164"/>
      <c r="YX7" s="164"/>
      <c r="YY7" s="164"/>
      <c r="YZ7" s="164"/>
      <c r="ZA7" s="164"/>
      <c r="ZB7" s="164"/>
      <c r="ZC7" s="164"/>
      <c r="ZD7" s="164"/>
      <c r="ZE7" s="164"/>
      <c r="ZF7" s="164"/>
      <c r="ZG7" s="164"/>
      <c r="ZH7" s="164"/>
      <c r="ZI7" s="164"/>
      <c r="ZJ7" s="164"/>
      <c r="ZK7" s="164"/>
      <c r="ZL7" s="164"/>
      <c r="ZM7" s="164"/>
      <c r="ZN7" s="164"/>
      <c r="ZO7" s="164"/>
      <c r="ZP7" s="164"/>
      <c r="ZQ7" s="164"/>
      <c r="ZR7" s="164"/>
      <c r="ZS7" s="164"/>
      <c r="ZT7" s="164"/>
      <c r="ZU7" s="164"/>
      <c r="ZV7" s="164"/>
      <c r="ZW7" s="164"/>
      <c r="ZX7" s="164"/>
      <c r="ZY7" s="164"/>
      <c r="ZZ7" s="164"/>
      <c r="AAA7" s="164"/>
      <c r="AAB7" s="164"/>
      <c r="AAC7" s="164"/>
      <c r="AAD7" s="164"/>
      <c r="AAE7" s="164"/>
      <c r="AAF7" s="164"/>
      <c r="AAG7" s="164"/>
      <c r="AAH7" s="164"/>
      <c r="AAI7" s="164"/>
      <c r="AAJ7" s="164"/>
      <c r="AAK7" s="164"/>
      <c r="AAL7" s="164"/>
      <c r="AAM7" s="164"/>
      <c r="AAN7" s="164"/>
      <c r="AAO7" s="164"/>
      <c r="AAP7" s="164"/>
      <c r="AAQ7" s="164"/>
      <c r="AAR7" s="164"/>
      <c r="AAS7" s="164"/>
      <c r="AAT7" s="164"/>
      <c r="AAU7" s="164"/>
      <c r="AAV7" s="164"/>
      <c r="AAW7" s="164"/>
      <c r="AAX7" s="164"/>
      <c r="AAY7" s="164"/>
      <c r="AAZ7" s="164"/>
      <c r="ABA7" s="164"/>
      <c r="ABB7" s="164"/>
      <c r="ABC7" s="164"/>
      <c r="ABD7" s="164"/>
      <c r="ABE7" s="164"/>
      <c r="ABF7" s="164"/>
      <c r="ABG7" s="164"/>
      <c r="ABH7" s="164"/>
      <c r="ABI7" s="164"/>
      <c r="ABJ7" s="164"/>
      <c r="ABK7" s="164"/>
      <c r="ABL7" s="164"/>
      <c r="ABM7" s="164"/>
      <c r="ABN7" s="164"/>
      <c r="ABO7" s="164"/>
      <c r="ABP7" s="164"/>
      <c r="ABQ7" s="164"/>
      <c r="ABR7" s="164"/>
      <c r="ABS7" s="164"/>
      <c r="ABT7" s="164"/>
      <c r="ABU7" s="164"/>
      <c r="ABV7" s="164"/>
      <c r="ABW7" s="164"/>
      <c r="ABX7" s="164"/>
      <c r="ABY7" s="164"/>
      <c r="ABZ7" s="164"/>
      <c r="ACA7" s="164"/>
      <c r="ACB7" s="164"/>
      <c r="ACC7" s="164"/>
      <c r="ACD7" s="164"/>
      <c r="ACE7" s="164"/>
      <c r="ACF7" s="164"/>
      <c r="ACG7" s="164"/>
      <c r="ACH7" s="164"/>
      <c r="ACI7" s="164"/>
      <c r="ACJ7" s="164"/>
      <c r="ACK7" s="164"/>
      <c r="ACL7" s="164"/>
      <c r="ACM7" s="164"/>
      <c r="ACN7" s="164"/>
      <c r="ACO7" s="164"/>
      <c r="ACP7" s="164"/>
      <c r="ACQ7" s="164"/>
      <c r="ACR7" s="164"/>
      <c r="ACS7" s="164"/>
      <c r="ACT7" s="164"/>
      <c r="ACU7" s="164"/>
      <c r="ACV7" s="164"/>
      <c r="ACW7" s="164"/>
      <c r="ACX7" s="164"/>
      <c r="ACY7" s="164"/>
      <c r="ACZ7" s="164"/>
      <c r="ADA7" s="164"/>
      <c r="ADB7" s="164"/>
      <c r="ADC7" s="164"/>
      <c r="ADD7" s="164"/>
      <c r="ADE7" s="164"/>
      <c r="ADF7" s="164"/>
      <c r="ADG7" s="164"/>
      <c r="ADH7" s="164"/>
      <c r="ADI7" s="164"/>
      <c r="ADJ7" s="164"/>
      <c r="ADK7" s="164"/>
      <c r="ADL7" s="164"/>
      <c r="ADM7" s="164"/>
      <c r="ADN7" s="164"/>
      <c r="ADO7" s="164"/>
      <c r="ADP7" s="164"/>
      <c r="ADQ7" s="164"/>
      <c r="ADR7" s="164"/>
      <c r="ADS7" s="164"/>
      <c r="ADT7" s="164"/>
      <c r="ADU7" s="164"/>
      <c r="ADV7" s="164"/>
      <c r="ADW7" s="164"/>
      <c r="ADX7" s="164"/>
      <c r="ADY7" s="164"/>
      <c r="ADZ7" s="164"/>
      <c r="AEA7" s="164"/>
      <c r="AEB7" s="164"/>
      <c r="AEC7" s="164"/>
      <c r="AED7" s="164"/>
      <c r="AEE7" s="164"/>
      <c r="AEF7" s="164"/>
      <c r="AEG7" s="164"/>
      <c r="AEH7" s="164"/>
      <c r="AEI7" s="164"/>
      <c r="AEJ7" s="164"/>
      <c r="AEK7" s="164"/>
      <c r="AEL7" s="164"/>
      <c r="AEM7" s="164"/>
      <c r="AEN7" s="164"/>
      <c r="AEO7" s="164"/>
      <c r="AEP7" s="164"/>
      <c r="AEQ7" s="164"/>
      <c r="AER7" s="164"/>
      <c r="AES7" s="164"/>
      <c r="AET7" s="164"/>
      <c r="AEU7" s="164"/>
      <c r="AEV7" s="164"/>
      <c r="AEW7" s="164"/>
      <c r="AEX7" s="164"/>
      <c r="AEY7" s="164"/>
      <c r="AEZ7" s="164"/>
      <c r="AFA7" s="164"/>
      <c r="AFB7" s="164"/>
      <c r="AFC7" s="164"/>
      <c r="AFD7" s="164"/>
      <c r="AFE7" s="164"/>
      <c r="AFF7" s="164"/>
      <c r="AFG7" s="164"/>
      <c r="AFH7" s="164"/>
      <c r="AFI7" s="164"/>
      <c r="AFJ7" s="164"/>
      <c r="AFK7" s="164"/>
      <c r="AFL7" s="164"/>
      <c r="AFM7" s="164"/>
      <c r="AFN7" s="164"/>
      <c r="AFO7" s="164"/>
      <c r="AFP7" s="164"/>
      <c r="AFQ7" s="164"/>
      <c r="AFR7" s="164"/>
      <c r="AFS7" s="164"/>
      <c r="AFT7" s="164"/>
      <c r="AFU7" s="164"/>
      <c r="AFV7" s="164"/>
      <c r="AFW7" s="164"/>
      <c r="AFX7" s="164"/>
      <c r="AFY7" s="164"/>
      <c r="AFZ7" s="164"/>
      <c r="AGA7" s="164"/>
      <c r="AGB7" s="164"/>
      <c r="AGC7" s="164"/>
      <c r="AGD7" s="164"/>
      <c r="AGE7" s="164"/>
      <c r="AGF7" s="164"/>
      <c r="AGG7" s="164"/>
      <c r="AGH7" s="164"/>
      <c r="AGI7" s="164"/>
      <c r="AGJ7" s="164"/>
      <c r="AGK7" s="164"/>
      <c r="AGL7" s="164"/>
      <c r="AGM7" s="164"/>
      <c r="AGN7" s="164"/>
      <c r="AGO7" s="164"/>
      <c r="AGP7" s="164"/>
      <c r="AGQ7" s="164"/>
      <c r="AGR7" s="164"/>
      <c r="AGS7" s="164"/>
      <c r="AGT7" s="164"/>
      <c r="AGU7" s="164"/>
    </row>
    <row r="8" spans="1:879" ht="12.95" hidden="1" customHeight="1" x14ac:dyDescent="0.15">
      <c r="B8" s="295" t="str">
        <f t="shared" si="0"/>
        <v/>
      </c>
      <c r="C8" s="314" t="s">
        <v>440</v>
      </c>
      <c r="D8" s="315" t="s">
        <v>441</v>
      </c>
      <c r="E8" s="298" t="str">
        <f t="shared" si="20"/>
        <v>登録</v>
      </c>
      <c r="F8" s="299"/>
      <c r="G8" s="299"/>
      <c r="H8" s="300">
        <v>43191</v>
      </c>
      <c r="I8" s="337" t="s">
        <v>420</v>
      </c>
      <c r="J8" s="338" t="s">
        <v>442</v>
      </c>
      <c r="K8" s="337"/>
      <c r="L8" s="338" t="s">
        <v>443</v>
      </c>
      <c r="M8" s="338" t="s">
        <v>134</v>
      </c>
      <c r="N8" s="341" t="s">
        <v>444</v>
      </c>
      <c r="O8" s="303">
        <v>25</v>
      </c>
      <c r="P8" s="303">
        <v>20</v>
      </c>
      <c r="Q8" s="302">
        <f t="shared" ref="Q8:Q10" si="40">IF(P8&gt;=10,150,0)</f>
        <v>150</v>
      </c>
      <c r="R8" s="303">
        <f t="shared" ref="R8:R10" si="41">IF(S8&gt;=1,1,"")</f>
        <v>1</v>
      </c>
      <c r="S8" s="303">
        <v>15</v>
      </c>
      <c r="T8" s="304">
        <f t="shared" ref="T8:T11" si="42">IF(Q8=0,0,IF(S8&gt;=25,MIN(250,ROUNDDOWN(S8*10,-1)),IF(S8&gt;=20,MIN(200,ROUNDDOWN(S8*10,-1)),IF(S8&gt;=15,MIN(150,ROUNDDOWN(S8*10,-1)),MIN(100,ROUNDDOWN(S8*10,-1))))))</f>
        <v>150</v>
      </c>
      <c r="U8" s="303">
        <f t="shared" ref="U8:U10" si="43">IF(V8&gt;=1,1,"")</f>
        <v>1</v>
      </c>
      <c r="V8" s="303">
        <v>3</v>
      </c>
      <c r="W8" s="304">
        <f t="shared" ref="W8:W11" si="44">IF(AND(Q8&gt;0,V8&gt;=1),MIN(INT(V8)*20,200),0)</f>
        <v>60</v>
      </c>
      <c r="X8" s="303" t="str">
        <f t="shared" ref="X8:X10" si="45">IF(Y8&gt;=1,1,"")</f>
        <v/>
      </c>
      <c r="Y8" s="303"/>
      <c r="Z8" s="303">
        <f t="shared" ref="Z8:Z10" si="46">IF(Y8&gt;=1,50,0)</f>
        <v>0</v>
      </c>
      <c r="AA8" s="302">
        <f t="shared" si="1"/>
        <v>100</v>
      </c>
      <c r="AB8" s="303">
        <f t="shared" ref="AB8:AB10" si="47">IF(AC8&gt;=1,1,"")</f>
        <v>1</v>
      </c>
      <c r="AC8" s="303">
        <v>50</v>
      </c>
      <c r="AD8" s="303">
        <f t="shared" si="2"/>
        <v>100</v>
      </c>
      <c r="AE8" s="303">
        <f t="shared" ref="AE8:AE10" si="48">IF(OR(AF8=1,AG8=1),1,"")</f>
        <v>1</v>
      </c>
      <c r="AF8" s="303">
        <v>1</v>
      </c>
      <c r="AG8" s="303"/>
      <c r="AH8" s="302">
        <f>IF(AND(Q8&gt;0,AE8=1,),100,0)</f>
        <v>0</v>
      </c>
      <c r="AI8" s="303">
        <f t="shared" ref="AI8:AI10" si="49">IF(OR(AJ8=1,AK8=1),1,"")</f>
        <v>1</v>
      </c>
      <c r="AJ8" s="303"/>
      <c r="AK8" s="303">
        <v>1</v>
      </c>
      <c r="AL8" s="302">
        <f t="shared" si="3"/>
        <v>100</v>
      </c>
      <c r="AM8" s="303" t="str">
        <f t="shared" ref="AM8:AM11" si="50">IF(AU8&gt;=4,1,"")</f>
        <v/>
      </c>
      <c r="AN8" s="303"/>
      <c r="AO8" s="303"/>
      <c r="AP8" s="303"/>
      <c r="AQ8" s="303"/>
      <c r="AR8" s="303"/>
      <c r="AS8" s="303"/>
      <c r="AT8" s="303"/>
      <c r="AU8" s="303">
        <f t="shared" ref="AU8:AU11" si="51">SUM(AN8:AT8)</f>
        <v>0</v>
      </c>
      <c r="AV8" s="302">
        <f t="shared" ref="AV8:AV10" si="52">IF(AU8&gt;=4,200,0)</f>
        <v>0</v>
      </c>
      <c r="AW8" s="305"/>
      <c r="AX8" s="305"/>
      <c r="AY8" s="305"/>
      <c r="AZ8" s="302">
        <f t="shared" si="4"/>
        <v>560</v>
      </c>
      <c r="BA8" s="305"/>
      <c r="BB8" s="306"/>
      <c r="BC8" s="305"/>
      <c r="BD8" s="302">
        <f t="shared" ref="BD8:BD10" si="53">MIN(ROUNDDOWN(BB8,1)*20+INT(BC8)*2,250)</f>
        <v>0</v>
      </c>
      <c r="BE8" s="303" t="str">
        <f t="shared" ref="BE8:BE10" si="54">IF(OR(BF8=1,BG8=1),1,"")</f>
        <v/>
      </c>
      <c r="BF8" s="301"/>
      <c r="BG8" s="301"/>
      <c r="BH8" s="302" t="e">
        <f>IF(AND(BD8&gt;0,BE8=1,#REF!=""),100,0)</f>
        <v>#REF!</v>
      </c>
      <c r="BI8" s="303" t="str">
        <f t="shared" ref="BI8:BI10" si="55">IF(OR(BJ8=1,BK8=1,BL8=1),1,"")</f>
        <v/>
      </c>
      <c r="BJ8" s="305"/>
      <c r="BK8" s="305"/>
      <c r="BL8" s="305"/>
      <c r="BM8" s="302">
        <f t="shared" ref="BM8:BM10" si="56">IF(AND(BD8&gt;0,BI8=1),100,IF(AND(BD8&gt;0,BL8=1),100,0))</f>
        <v>0</v>
      </c>
      <c r="BN8" s="303" t="str">
        <f t="shared" ref="BN8:BN10" si="57">IF(OR(AND(BO8&gt;=7,BP8&gt;=7,BO8+BP8&gt;=14),AND(BO8&gt;=7,BQ8&gt;=3,BO8+BQ8&gt;=10),AND(BP8&gt;=7,BQ8&gt;=3,BP8+BQ8&gt;=10)),1,"")</f>
        <v/>
      </c>
      <c r="BO8" s="305"/>
      <c r="BP8" s="305"/>
      <c r="BQ8" s="305"/>
      <c r="BR8" s="302">
        <f t="shared" ref="BR8:BR10" si="58">IF(AND(BN8=1,BD8&gt;0),MIN(150,ROUNDDOWN(BO8*11+BP8*13+BQ8*19,0)),0)</f>
        <v>0</v>
      </c>
      <c r="BS8" s="305"/>
      <c r="BT8" s="302">
        <f>IF(D8="改修",MIN(500,BD8+BH8+BM8+BR8,INT(CM8*10/2)),0)</f>
        <v>0</v>
      </c>
      <c r="BU8" s="346"/>
      <c r="BV8" s="349" t="s">
        <v>7</v>
      </c>
      <c r="BW8" s="347"/>
      <c r="BX8" s="349" t="s">
        <v>264</v>
      </c>
      <c r="BY8" s="347"/>
      <c r="BZ8" s="350" t="s">
        <v>6</v>
      </c>
      <c r="CA8" s="346"/>
      <c r="CB8" s="349" t="s">
        <v>7</v>
      </c>
      <c r="CC8" s="347"/>
      <c r="CD8" s="349" t="s">
        <v>264</v>
      </c>
      <c r="CE8" s="347"/>
      <c r="CF8" s="350" t="s">
        <v>6</v>
      </c>
      <c r="CG8" s="300">
        <v>43198</v>
      </c>
      <c r="CH8" s="307">
        <f t="shared" ref="CH8:CH11" si="59">AZ8+BT8</f>
        <v>560</v>
      </c>
      <c r="CI8" s="337" t="s">
        <v>420</v>
      </c>
      <c r="CJ8" s="337" t="s">
        <v>421</v>
      </c>
      <c r="CK8" s="297" t="s">
        <v>445</v>
      </c>
      <c r="CL8" s="337">
        <v>100</v>
      </c>
      <c r="CM8" s="354">
        <v>2200</v>
      </c>
      <c r="CN8" s="338" t="s">
        <v>423</v>
      </c>
      <c r="CO8" s="300"/>
      <c r="CP8" s="299"/>
      <c r="CQ8" s="299"/>
      <c r="CR8" s="300"/>
      <c r="CS8" s="300"/>
      <c r="CT8" s="299"/>
      <c r="CU8" s="299"/>
      <c r="CV8" s="299"/>
      <c r="CW8" s="299"/>
      <c r="CX8" s="299"/>
      <c r="CY8" s="299"/>
      <c r="CZ8" s="299"/>
      <c r="DA8" s="299"/>
      <c r="DB8" s="299"/>
      <c r="DC8" s="299"/>
      <c r="DD8" s="299"/>
      <c r="DE8" s="299"/>
      <c r="DF8" s="299"/>
      <c r="DG8" s="299"/>
      <c r="DH8" s="299"/>
      <c r="DI8" s="299"/>
      <c r="DJ8" s="299"/>
      <c r="DK8" s="308"/>
      <c r="DL8" s="301"/>
      <c r="DM8" s="301"/>
      <c r="DN8" s="301"/>
      <c r="DO8" s="302">
        <f t="shared" si="5"/>
        <v>0</v>
      </c>
      <c r="DP8" s="302">
        <f t="shared" si="6"/>
        <v>0</v>
      </c>
      <c r="DQ8" s="303" t="str">
        <f t="shared" si="21"/>
        <v/>
      </c>
      <c r="DR8" s="301"/>
      <c r="DS8" s="301"/>
      <c r="DT8" s="304">
        <f t="shared" si="22"/>
        <v>0</v>
      </c>
      <c r="DU8" s="302">
        <f t="shared" si="7"/>
        <v>0</v>
      </c>
      <c r="DV8" s="303" t="str">
        <f t="shared" si="23"/>
        <v/>
      </c>
      <c r="DW8" s="301"/>
      <c r="DX8" s="301"/>
      <c r="DY8" s="304">
        <f t="shared" si="24"/>
        <v>0</v>
      </c>
      <c r="DZ8" s="302">
        <f t="shared" si="8"/>
        <v>0</v>
      </c>
      <c r="EA8" s="303" t="str">
        <f t="shared" si="25"/>
        <v/>
      </c>
      <c r="EB8" s="301"/>
      <c r="EC8" s="303">
        <f t="shared" si="9"/>
        <v>0</v>
      </c>
      <c r="ED8" s="303" t="str">
        <f t="shared" si="26"/>
        <v/>
      </c>
      <c r="EE8" s="301"/>
      <c r="EF8" s="301"/>
      <c r="EG8" s="303">
        <f t="shared" si="27"/>
        <v>0</v>
      </c>
      <c r="EH8" s="302">
        <f t="shared" si="10"/>
        <v>0</v>
      </c>
      <c r="EI8" s="302">
        <f t="shared" si="11"/>
        <v>0</v>
      </c>
      <c r="EJ8" s="303" t="str">
        <f t="shared" si="28"/>
        <v/>
      </c>
      <c r="EK8" s="301"/>
      <c r="EL8" s="301"/>
      <c r="EM8" s="302" t="e">
        <f>IF(AND(DO8&gt;0,EJ8=1,[1]【様式第６号】事業報告書兼チェックシート!B59=""),100,0)</f>
        <v>#REF!</v>
      </c>
      <c r="EN8" s="302" t="e">
        <f t="shared" si="12"/>
        <v>#REF!</v>
      </c>
      <c r="EO8" s="303" t="str">
        <f t="shared" si="29"/>
        <v/>
      </c>
      <c r="EP8" s="301"/>
      <c r="EQ8" s="301"/>
      <c r="ER8" s="302">
        <f t="shared" si="13"/>
        <v>0</v>
      </c>
      <c r="ES8" s="302">
        <f t="shared" si="14"/>
        <v>0</v>
      </c>
      <c r="ET8" s="303" t="str">
        <f t="shared" si="30"/>
        <v/>
      </c>
      <c r="EU8" s="301"/>
      <c r="EV8" s="301"/>
      <c r="EW8" s="301"/>
      <c r="EX8" s="301"/>
      <c r="EY8" s="301"/>
      <c r="EZ8" s="301"/>
      <c r="FA8" s="301"/>
      <c r="FB8" s="303">
        <f t="shared" si="31"/>
        <v>0</v>
      </c>
      <c r="FC8" s="302">
        <f t="shared" si="32"/>
        <v>0</v>
      </c>
      <c r="FD8" s="302">
        <f t="shared" si="15"/>
        <v>0</v>
      </c>
      <c r="FE8" s="305"/>
      <c r="FF8" s="305"/>
      <c r="FG8" s="305"/>
      <c r="FH8" s="305"/>
      <c r="FI8" s="302">
        <f t="shared" si="16"/>
        <v>0</v>
      </c>
      <c r="FJ8" s="302">
        <f t="shared" si="17"/>
        <v>560</v>
      </c>
      <c r="FK8" s="305"/>
      <c r="FL8" s="309"/>
      <c r="FM8" s="309"/>
      <c r="FN8" s="305"/>
      <c r="FO8" s="305"/>
      <c r="FP8" s="302">
        <f t="shared" si="33"/>
        <v>0</v>
      </c>
      <c r="FQ8" s="302">
        <f>MIN(BD8,FP8)</f>
        <v>0</v>
      </c>
      <c r="FR8" s="303" t="str">
        <f t="shared" si="34"/>
        <v/>
      </c>
      <c r="FS8" s="301"/>
      <c r="FT8" s="301"/>
      <c r="FU8" s="302" t="e">
        <f>IF(AND(FP8&gt;0,FR8=1,#REF!=""),100,0)</f>
        <v>#REF!</v>
      </c>
      <c r="FV8" s="302" t="e">
        <f>MIN(BH8,FU8)</f>
        <v>#REF!</v>
      </c>
      <c r="FW8" s="303" t="str">
        <f t="shared" si="35"/>
        <v/>
      </c>
      <c r="FX8" s="305"/>
      <c r="FY8" s="305"/>
      <c r="FZ8" s="305"/>
      <c r="GA8" s="302">
        <f t="shared" si="36"/>
        <v>0</v>
      </c>
      <c r="GB8" s="302">
        <f>MIN(BM8,GA8)</f>
        <v>0</v>
      </c>
      <c r="GC8" s="303" t="str">
        <f t="shared" si="37"/>
        <v/>
      </c>
      <c r="GD8" s="305"/>
      <c r="GE8" s="305"/>
      <c r="GF8" s="305"/>
      <c r="GG8" s="302">
        <f t="shared" si="38"/>
        <v>0</v>
      </c>
      <c r="GH8" s="302">
        <f>MIN(BR8,GG8)</f>
        <v>0</v>
      </c>
      <c r="GI8" s="305"/>
      <c r="GJ8" s="305"/>
      <c r="GK8" s="302">
        <f>IF(D8="改修",MIN(500,FQ8+FV8+GB8+GH8,INT(CM8*10/2)),0)</f>
        <v>0</v>
      </c>
      <c r="GL8" s="302">
        <f>BT8-GK8</f>
        <v>0</v>
      </c>
      <c r="GM8" s="310"/>
      <c r="GN8" s="311"/>
      <c r="GO8" s="311"/>
      <c r="GP8" s="311"/>
      <c r="GQ8" s="307">
        <f t="shared" si="18"/>
        <v>0</v>
      </c>
      <c r="GR8" s="307">
        <f t="shared" si="19"/>
        <v>0</v>
      </c>
      <c r="GS8" s="307">
        <f t="shared" si="39"/>
        <v>0</v>
      </c>
    </row>
    <row r="9" spans="1:879" s="313" customFormat="1" ht="12.95" hidden="1" customHeight="1" x14ac:dyDescent="0.15">
      <c r="B9" s="295" t="str">
        <f t="shared" si="0"/>
        <v>支払済</v>
      </c>
      <c r="C9" s="314" t="s">
        <v>440</v>
      </c>
      <c r="D9" s="315" t="s">
        <v>412</v>
      </c>
      <c r="E9" s="298" t="str">
        <f t="shared" si="20"/>
        <v>建売購入</v>
      </c>
      <c r="F9" s="299"/>
      <c r="G9" s="299"/>
      <c r="H9" s="300">
        <v>43403</v>
      </c>
      <c r="I9" s="337" t="s">
        <v>446</v>
      </c>
      <c r="J9" s="338" t="s">
        <v>447</v>
      </c>
      <c r="K9" s="337"/>
      <c r="L9" s="338" t="s">
        <v>448</v>
      </c>
      <c r="M9" s="338" t="s">
        <v>449</v>
      </c>
      <c r="N9" s="341" t="s">
        <v>444</v>
      </c>
      <c r="O9" s="303">
        <v>25</v>
      </c>
      <c r="P9" s="303">
        <v>18</v>
      </c>
      <c r="Q9" s="302">
        <f t="shared" si="40"/>
        <v>150</v>
      </c>
      <c r="R9" s="303">
        <f t="shared" si="41"/>
        <v>1</v>
      </c>
      <c r="S9" s="303">
        <v>13</v>
      </c>
      <c r="T9" s="304">
        <f t="shared" si="42"/>
        <v>100</v>
      </c>
      <c r="U9" s="303">
        <f t="shared" si="43"/>
        <v>1</v>
      </c>
      <c r="V9" s="303">
        <v>2</v>
      </c>
      <c r="W9" s="304">
        <f t="shared" si="44"/>
        <v>40</v>
      </c>
      <c r="X9" s="303" t="str">
        <f t="shared" si="45"/>
        <v/>
      </c>
      <c r="Y9" s="303"/>
      <c r="Z9" s="303">
        <f t="shared" si="46"/>
        <v>0</v>
      </c>
      <c r="AA9" s="302">
        <f t="shared" si="1"/>
        <v>90</v>
      </c>
      <c r="AB9" s="303">
        <f t="shared" si="47"/>
        <v>1</v>
      </c>
      <c r="AC9" s="303">
        <v>45</v>
      </c>
      <c r="AD9" s="303">
        <f t="shared" si="2"/>
        <v>90</v>
      </c>
      <c r="AE9" s="303">
        <f t="shared" si="48"/>
        <v>1</v>
      </c>
      <c r="AF9" s="303"/>
      <c r="AG9" s="303">
        <v>1</v>
      </c>
      <c r="AH9" s="302">
        <f>IF(AND(Q9&gt;0,AE9=1,),100,0)</f>
        <v>0</v>
      </c>
      <c r="AI9" s="303" t="str">
        <f t="shared" si="49"/>
        <v/>
      </c>
      <c r="AJ9" s="303"/>
      <c r="AK9" s="303"/>
      <c r="AL9" s="302">
        <f t="shared" si="3"/>
        <v>0</v>
      </c>
      <c r="AM9" s="303" t="str">
        <f t="shared" si="50"/>
        <v/>
      </c>
      <c r="AN9" s="303"/>
      <c r="AO9" s="303"/>
      <c r="AP9" s="303"/>
      <c r="AQ9" s="303"/>
      <c r="AR9" s="303"/>
      <c r="AS9" s="303"/>
      <c r="AT9" s="303"/>
      <c r="AU9" s="303">
        <f t="shared" si="51"/>
        <v>0</v>
      </c>
      <c r="AV9" s="302">
        <f t="shared" si="52"/>
        <v>0</v>
      </c>
      <c r="AW9" s="305"/>
      <c r="AX9" s="305"/>
      <c r="AY9" s="305"/>
      <c r="AZ9" s="302">
        <f t="shared" si="4"/>
        <v>380</v>
      </c>
      <c r="BA9" s="305"/>
      <c r="BB9" s="306"/>
      <c r="BC9" s="305"/>
      <c r="BD9" s="302">
        <f t="shared" si="53"/>
        <v>0</v>
      </c>
      <c r="BE9" s="303" t="str">
        <f t="shared" si="54"/>
        <v/>
      </c>
      <c r="BF9" s="301"/>
      <c r="BG9" s="301"/>
      <c r="BH9" s="302" t="e">
        <f>IF(AND(BD9&gt;0,BE9=1,#REF!=""),100,0)</f>
        <v>#REF!</v>
      </c>
      <c r="BI9" s="303" t="str">
        <f t="shared" si="55"/>
        <v/>
      </c>
      <c r="BJ9" s="305"/>
      <c r="BK9" s="305"/>
      <c r="BL9" s="305"/>
      <c r="BM9" s="302">
        <f t="shared" si="56"/>
        <v>0</v>
      </c>
      <c r="BN9" s="303" t="str">
        <f t="shared" si="57"/>
        <v/>
      </c>
      <c r="BO9" s="305"/>
      <c r="BP9" s="305"/>
      <c r="BQ9" s="305"/>
      <c r="BR9" s="302">
        <f t="shared" si="58"/>
        <v>0</v>
      </c>
      <c r="BS9" s="305"/>
      <c r="BT9" s="302">
        <f>IF(D9="改修",MIN(500,BD9+BH9+BM9+BR9,INT(CM9*10/2)),0)</f>
        <v>0</v>
      </c>
      <c r="BU9" s="346"/>
      <c r="BV9" s="349" t="s">
        <v>7</v>
      </c>
      <c r="BW9" s="347"/>
      <c r="BX9" s="349" t="s">
        <v>264</v>
      </c>
      <c r="BY9" s="347"/>
      <c r="BZ9" s="350" t="s">
        <v>6</v>
      </c>
      <c r="CA9" s="346"/>
      <c r="CB9" s="349" t="s">
        <v>7</v>
      </c>
      <c r="CC9" s="347"/>
      <c r="CD9" s="349" t="s">
        <v>264</v>
      </c>
      <c r="CE9" s="347"/>
      <c r="CF9" s="350" t="s">
        <v>6</v>
      </c>
      <c r="CG9" s="300">
        <v>43409</v>
      </c>
      <c r="CH9" s="307">
        <f t="shared" si="59"/>
        <v>380</v>
      </c>
      <c r="CI9" s="337" t="s">
        <v>420</v>
      </c>
      <c r="CJ9" s="337" t="s">
        <v>421</v>
      </c>
      <c r="CK9" s="297" t="s">
        <v>445</v>
      </c>
      <c r="CL9" s="337">
        <v>100</v>
      </c>
      <c r="CM9" s="354">
        <v>2200</v>
      </c>
      <c r="CN9" s="338" t="s">
        <v>423</v>
      </c>
      <c r="CO9" s="300"/>
      <c r="CP9" s="299"/>
      <c r="CQ9" s="299"/>
      <c r="CR9" s="300"/>
      <c r="CS9" s="300"/>
      <c r="CT9" s="299"/>
      <c r="CU9" s="299"/>
      <c r="CV9" s="299"/>
      <c r="CW9" s="299"/>
      <c r="CX9" s="299"/>
      <c r="CY9" s="299"/>
      <c r="CZ9" s="299"/>
      <c r="DA9" s="299"/>
      <c r="DB9" s="299"/>
      <c r="DC9" s="299"/>
      <c r="DD9" s="299"/>
      <c r="DE9" s="299"/>
      <c r="DF9" s="299"/>
      <c r="DG9" s="299"/>
      <c r="DH9" s="299"/>
      <c r="DI9" s="299"/>
      <c r="DJ9" s="299"/>
      <c r="DK9" s="308"/>
      <c r="DL9" s="303">
        <v>25</v>
      </c>
      <c r="DM9" s="303">
        <v>18</v>
      </c>
      <c r="DN9" s="301" t="s">
        <v>450</v>
      </c>
      <c r="DO9" s="302">
        <f t="shared" si="5"/>
        <v>150</v>
      </c>
      <c r="DP9" s="302">
        <f t="shared" si="6"/>
        <v>150</v>
      </c>
      <c r="DQ9" s="303">
        <f t="shared" si="21"/>
        <v>1</v>
      </c>
      <c r="DR9" s="303">
        <v>13</v>
      </c>
      <c r="DS9" s="301" t="s">
        <v>450</v>
      </c>
      <c r="DT9" s="304">
        <f t="shared" si="22"/>
        <v>100</v>
      </c>
      <c r="DU9" s="302">
        <f t="shared" si="7"/>
        <v>100</v>
      </c>
      <c r="DV9" s="303">
        <f t="shared" si="23"/>
        <v>1</v>
      </c>
      <c r="DW9" s="303">
        <v>2</v>
      </c>
      <c r="DX9" s="301" t="s">
        <v>451</v>
      </c>
      <c r="DY9" s="304">
        <f t="shared" si="24"/>
        <v>40</v>
      </c>
      <c r="DZ9" s="302">
        <f t="shared" si="8"/>
        <v>40</v>
      </c>
      <c r="EA9" s="303" t="str">
        <f t="shared" si="25"/>
        <v/>
      </c>
      <c r="EB9" s="303"/>
      <c r="EC9" s="303">
        <f t="shared" si="9"/>
        <v>0</v>
      </c>
      <c r="ED9" s="303">
        <f t="shared" si="26"/>
        <v>1</v>
      </c>
      <c r="EE9" s="303">
        <v>45</v>
      </c>
      <c r="EF9" s="301" t="s">
        <v>452</v>
      </c>
      <c r="EG9" s="303">
        <f t="shared" si="27"/>
        <v>90</v>
      </c>
      <c r="EH9" s="302">
        <f t="shared" si="10"/>
        <v>90</v>
      </c>
      <c r="EI9" s="302">
        <f t="shared" si="11"/>
        <v>90</v>
      </c>
      <c r="EJ9" s="303">
        <f t="shared" si="28"/>
        <v>1</v>
      </c>
      <c r="EK9" s="303"/>
      <c r="EL9" s="303">
        <v>1</v>
      </c>
      <c r="EM9" s="302" t="e">
        <f>IF(AND(DO9&gt;0,EJ9=1,[1]【様式第６号】事業報告書兼チェックシート!B60=""),100,0)</f>
        <v>#REF!</v>
      </c>
      <c r="EN9" s="302" t="e">
        <f t="shared" si="12"/>
        <v>#REF!</v>
      </c>
      <c r="EO9" s="303" t="str">
        <f t="shared" si="29"/>
        <v/>
      </c>
      <c r="EP9" s="303"/>
      <c r="EQ9" s="303"/>
      <c r="ER9" s="302">
        <f t="shared" si="13"/>
        <v>0</v>
      </c>
      <c r="ES9" s="302">
        <f t="shared" si="14"/>
        <v>0</v>
      </c>
      <c r="ET9" s="303" t="str">
        <f t="shared" si="30"/>
        <v/>
      </c>
      <c r="EU9" s="303"/>
      <c r="EV9" s="303"/>
      <c r="EW9" s="303"/>
      <c r="EX9" s="303"/>
      <c r="EY9" s="303"/>
      <c r="EZ9" s="303"/>
      <c r="FA9" s="303"/>
      <c r="FB9" s="303">
        <f t="shared" si="31"/>
        <v>0</v>
      </c>
      <c r="FC9" s="302">
        <f t="shared" si="32"/>
        <v>0</v>
      </c>
      <c r="FD9" s="302">
        <f t="shared" si="15"/>
        <v>0</v>
      </c>
      <c r="FE9" s="305"/>
      <c r="FF9" s="305"/>
      <c r="FG9" s="305"/>
      <c r="FH9" s="305"/>
      <c r="FI9" s="302" t="e">
        <f t="shared" si="16"/>
        <v>#REF!</v>
      </c>
      <c r="FJ9" s="302" t="e">
        <f t="shared" si="17"/>
        <v>#REF!</v>
      </c>
      <c r="FK9" s="305"/>
      <c r="FL9" s="309"/>
      <c r="FM9" s="309"/>
      <c r="FN9" s="305"/>
      <c r="FO9" s="305"/>
      <c r="FP9" s="302">
        <f t="shared" si="33"/>
        <v>0</v>
      </c>
      <c r="FQ9" s="302">
        <f>MIN(BD9,FP9)</f>
        <v>0</v>
      </c>
      <c r="FR9" s="303" t="str">
        <f t="shared" si="34"/>
        <v/>
      </c>
      <c r="FS9" s="301"/>
      <c r="FT9" s="301"/>
      <c r="FU9" s="302" t="e">
        <f>IF(AND(FP9&gt;0,FR9=1,#REF!=""),100,0)</f>
        <v>#REF!</v>
      </c>
      <c r="FV9" s="302" t="e">
        <f>MIN(BH9,FU9)</f>
        <v>#REF!</v>
      </c>
      <c r="FW9" s="303" t="str">
        <f t="shared" si="35"/>
        <v/>
      </c>
      <c r="FX9" s="305"/>
      <c r="FY9" s="305"/>
      <c r="FZ9" s="305"/>
      <c r="GA9" s="302">
        <f t="shared" si="36"/>
        <v>0</v>
      </c>
      <c r="GB9" s="302">
        <f>MIN(BM9,GA9)</f>
        <v>0</v>
      </c>
      <c r="GC9" s="303" t="str">
        <f t="shared" si="37"/>
        <v/>
      </c>
      <c r="GD9" s="305"/>
      <c r="GE9" s="305"/>
      <c r="GF9" s="305"/>
      <c r="GG9" s="302">
        <f t="shared" si="38"/>
        <v>0</v>
      </c>
      <c r="GH9" s="302">
        <f>MIN(BR9,GG9)</f>
        <v>0</v>
      </c>
      <c r="GI9" s="305"/>
      <c r="GJ9" s="305"/>
      <c r="GK9" s="302">
        <f>IF(D9="改修",MIN(500,FQ9+FV9+GB9+GH9,INT(CM9*10/2)),0)</f>
        <v>0</v>
      </c>
      <c r="GL9" s="302">
        <f>BT9-GK9</f>
        <v>0</v>
      </c>
      <c r="GM9" s="310" t="s">
        <v>428</v>
      </c>
      <c r="GN9" s="311">
        <v>43403</v>
      </c>
      <c r="GO9" s="311">
        <v>43409</v>
      </c>
      <c r="GP9" s="311">
        <v>43429</v>
      </c>
      <c r="GQ9" s="307">
        <f t="shared" si="18"/>
        <v>380</v>
      </c>
      <c r="GR9" s="307" t="e">
        <f t="shared" si="19"/>
        <v>#REF!</v>
      </c>
      <c r="GS9" s="307" t="e">
        <f t="shared" si="39"/>
        <v>#REF!</v>
      </c>
      <c r="GT9" s="164"/>
      <c r="GU9" s="164"/>
      <c r="GV9" s="164"/>
      <c r="GW9" s="164"/>
      <c r="GX9" s="164"/>
      <c r="GY9" s="164"/>
      <c r="GZ9" s="164"/>
      <c r="HA9" s="164"/>
      <c r="HB9" s="164"/>
      <c r="HC9" s="164"/>
      <c r="HD9" s="164"/>
      <c r="HE9" s="164"/>
      <c r="HF9" s="164"/>
      <c r="HG9" s="164"/>
      <c r="HH9" s="164"/>
      <c r="HI9" s="164"/>
      <c r="HJ9" s="164"/>
      <c r="HK9" s="164"/>
      <c r="HL9" s="164"/>
      <c r="HM9" s="164"/>
      <c r="HN9" s="164"/>
      <c r="HO9" s="164"/>
      <c r="HP9" s="164"/>
      <c r="HQ9" s="164"/>
      <c r="HR9" s="164"/>
      <c r="HS9" s="164"/>
      <c r="HT9" s="164"/>
      <c r="HU9" s="164"/>
      <c r="HV9" s="164"/>
      <c r="HW9" s="164"/>
      <c r="HX9" s="164"/>
      <c r="HY9" s="164"/>
      <c r="HZ9" s="164"/>
      <c r="IA9" s="164"/>
      <c r="IB9" s="164"/>
      <c r="IC9" s="164"/>
      <c r="ID9" s="164"/>
      <c r="IE9" s="164"/>
      <c r="IF9" s="164"/>
      <c r="IG9" s="164"/>
      <c r="IH9" s="164"/>
      <c r="II9" s="164"/>
      <c r="IJ9" s="164"/>
      <c r="IK9" s="164"/>
      <c r="IL9" s="164"/>
      <c r="IM9" s="164"/>
      <c r="IN9" s="164"/>
      <c r="IO9" s="164"/>
      <c r="IP9" s="164"/>
      <c r="IQ9" s="164"/>
      <c r="IR9" s="164"/>
      <c r="IS9" s="164"/>
      <c r="IT9" s="164"/>
      <c r="IU9" s="164"/>
      <c r="IV9" s="164"/>
      <c r="IW9" s="164"/>
      <c r="IX9" s="164"/>
      <c r="IY9" s="164"/>
      <c r="IZ9" s="164"/>
      <c r="JA9" s="164"/>
      <c r="JB9" s="164"/>
      <c r="JC9" s="164"/>
      <c r="JD9" s="164"/>
      <c r="JE9" s="164"/>
      <c r="JF9" s="164"/>
      <c r="JG9" s="164"/>
      <c r="JH9" s="164"/>
      <c r="JI9" s="164"/>
      <c r="JJ9" s="164"/>
      <c r="JK9" s="164"/>
      <c r="JL9" s="164"/>
      <c r="JM9" s="164"/>
      <c r="JN9" s="164"/>
      <c r="JO9" s="164"/>
      <c r="JP9" s="164"/>
      <c r="JQ9" s="164"/>
      <c r="JR9" s="164"/>
      <c r="JS9" s="164"/>
      <c r="JT9" s="164"/>
      <c r="JU9" s="164"/>
      <c r="JV9" s="164"/>
      <c r="JW9" s="164"/>
      <c r="JX9" s="164"/>
      <c r="JY9" s="164"/>
      <c r="JZ9" s="164"/>
      <c r="KA9" s="164"/>
      <c r="KB9" s="164"/>
      <c r="KC9" s="164"/>
      <c r="KD9" s="164"/>
      <c r="KE9" s="164"/>
      <c r="KF9" s="164"/>
      <c r="KG9" s="164"/>
      <c r="KH9" s="164"/>
      <c r="KI9" s="164"/>
      <c r="KJ9" s="164"/>
      <c r="KK9" s="164"/>
      <c r="KL9" s="164"/>
      <c r="KM9" s="164"/>
      <c r="KN9" s="164"/>
      <c r="KO9" s="164"/>
      <c r="KP9" s="164"/>
      <c r="KQ9" s="164"/>
      <c r="KR9" s="164"/>
      <c r="KS9" s="164"/>
      <c r="KT9" s="164"/>
      <c r="KU9" s="164"/>
      <c r="KV9" s="164"/>
      <c r="KW9" s="164"/>
      <c r="KX9" s="164"/>
      <c r="KY9" s="164"/>
      <c r="KZ9" s="164"/>
      <c r="LA9" s="164"/>
      <c r="LB9" s="164"/>
      <c r="LC9" s="164"/>
      <c r="LD9" s="164"/>
      <c r="LE9" s="164"/>
      <c r="LF9" s="164"/>
      <c r="LG9" s="164"/>
      <c r="LH9" s="164"/>
      <c r="LI9" s="164"/>
      <c r="LJ9" s="164"/>
      <c r="LK9" s="164"/>
      <c r="LL9" s="164"/>
      <c r="LM9" s="164"/>
      <c r="LN9" s="164"/>
      <c r="LO9" s="164"/>
      <c r="LP9" s="164"/>
      <c r="LQ9" s="164"/>
      <c r="LR9" s="164"/>
      <c r="LS9" s="164"/>
      <c r="LT9" s="164"/>
      <c r="LU9" s="164"/>
      <c r="LV9" s="164"/>
      <c r="LW9" s="164"/>
      <c r="LX9" s="164"/>
      <c r="LY9" s="164"/>
      <c r="LZ9" s="164"/>
      <c r="MA9" s="164"/>
      <c r="MB9" s="164"/>
      <c r="MC9" s="164"/>
      <c r="MD9" s="164"/>
      <c r="ME9" s="164"/>
      <c r="MF9" s="164"/>
      <c r="MG9" s="164"/>
      <c r="MH9" s="164"/>
      <c r="MI9" s="164"/>
      <c r="MJ9" s="164"/>
      <c r="MK9" s="164"/>
      <c r="ML9" s="164"/>
      <c r="MM9" s="164"/>
      <c r="MN9" s="164"/>
      <c r="MO9" s="164"/>
      <c r="MP9" s="164"/>
      <c r="MQ9" s="164"/>
      <c r="MR9" s="164"/>
      <c r="MS9" s="164"/>
      <c r="MT9" s="164"/>
      <c r="MU9" s="164"/>
      <c r="MV9" s="164"/>
      <c r="MW9" s="164"/>
      <c r="MX9" s="164"/>
      <c r="MY9" s="164"/>
      <c r="MZ9" s="164"/>
      <c r="NA9" s="164"/>
      <c r="NB9" s="164"/>
      <c r="NC9" s="164"/>
      <c r="ND9" s="164"/>
      <c r="NE9" s="164"/>
      <c r="NF9" s="164"/>
      <c r="NG9" s="164"/>
      <c r="NH9" s="164"/>
      <c r="NI9" s="164"/>
      <c r="NJ9" s="164"/>
      <c r="NK9" s="164"/>
      <c r="NL9" s="164"/>
      <c r="NM9" s="164"/>
      <c r="NN9" s="164"/>
      <c r="NO9" s="164"/>
      <c r="NP9" s="164"/>
      <c r="NQ9" s="164"/>
      <c r="NR9" s="164"/>
      <c r="NS9" s="164"/>
      <c r="NT9" s="164"/>
      <c r="NU9" s="164"/>
      <c r="NV9" s="164"/>
      <c r="NW9" s="164"/>
      <c r="NX9" s="164"/>
      <c r="NY9" s="164"/>
      <c r="NZ9" s="164"/>
      <c r="OA9" s="164"/>
      <c r="OB9" s="164"/>
      <c r="OC9" s="164"/>
      <c r="OD9" s="164"/>
      <c r="OE9" s="164"/>
      <c r="OF9" s="164"/>
      <c r="OG9" s="164"/>
      <c r="OH9" s="164"/>
      <c r="OI9" s="164"/>
      <c r="OJ9" s="164"/>
      <c r="OK9" s="164"/>
      <c r="OL9" s="164"/>
      <c r="OM9" s="164"/>
      <c r="ON9" s="164"/>
      <c r="OO9" s="164"/>
      <c r="OP9" s="164"/>
      <c r="OQ9" s="164"/>
      <c r="OR9" s="164"/>
      <c r="OS9" s="164"/>
      <c r="OT9" s="164"/>
      <c r="OU9" s="164"/>
      <c r="OV9" s="164"/>
      <c r="OW9" s="164"/>
      <c r="OX9" s="164"/>
      <c r="OY9" s="164"/>
      <c r="OZ9" s="164"/>
      <c r="PA9" s="164"/>
      <c r="PB9" s="164"/>
      <c r="PC9" s="164"/>
      <c r="PD9" s="164"/>
      <c r="PE9" s="164"/>
      <c r="PF9" s="164"/>
      <c r="PG9" s="164"/>
      <c r="PH9" s="164"/>
      <c r="PI9" s="164"/>
      <c r="PJ9" s="164"/>
      <c r="PK9" s="164"/>
      <c r="PL9" s="164"/>
      <c r="PM9" s="164"/>
      <c r="PN9" s="164"/>
      <c r="PO9" s="164"/>
      <c r="PP9" s="164"/>
      <c r="PQ9" s="164"/>
      <c r="PR9" s="164"/>
      <c r="PS9" s="164"/>
      <c r="PT9" s="164"/>
      <c r="PU9" s="164"/>
      <c r="PV9" s="164"/>
      <c r="PW9" s="164"/>
      <c r="PX9" s="164"/>
      <c r="PY9" s="164"/>
      <c r="PZ9" s="164"/>
      <c r="QA9" s="164"/>
      <c r="QB9" s="164"/>
      <c r="QC9" s="164"/>
      <c r="QD9" s="164"/>
      <c r="QE9" s="164"/>
      <c r="QF9" s="164"/>
      <c r="QG9" s="164"/>
      <c r="QH9" s="164"/>
      <c r="QI9" s="164"/>
      <c r="QJ9" s="164"/>
      <c r="QK9" s="164"/>
      <c r="QL9" s="164"/>
      <c r="QM9" s="164"/>
      <c r="QN9" s="164"/>
      <c r="QO9" s="164"/>
      <c r="QP9" s="164"/>
      <c r="QQ9" s="164"/>
      <c r="QR9" s="164"/>
      <c r="QS9" s="164"/>
      <c r="QT9" s="164"/>
      <c r="QU9" s="164"/>
      <c r="QV9" s="164"/>
      <c r="QW9" s="164"/>
      <c r="QX9" s="164"/>
      <c r="QY9" s="164"/>
      <c r="QZ9" s="164"/>
      <c r="RA9" s="164"/>
      <c r="RB9" s="164"/>
      <c r="RC9" s="164"/>
      <c r="RD9" s="164"/>
      <c r="RE9" s="164"/>
      <c r="RF9" s="164"/>
      <c r="RG9" s="164"/>
      <c r="RH9" s="164"/>
      <c r="RI9" s="164"/>
      <c r="RJ9" s="164"/>
      <c r="RK9" s="164"/>
      <c r="RL9" s="164"/>
      <c r="RM9" s="164"/>
      <c r="RN9" s="164"/>
      <c r="RO9" s="164"/>
      <c r="RP9" s="164"/>
      <c r="RQ9" s="164"/>
      <c r="RR9" s="164"/>
      <c r="RS9" s="164"/>
      <c r="RT9" s="164"/>
      <c r="RU9" s="164"/>
      <c r="RV9" s="164"/>
      <c r="RW9" s="164"/>
      <c r="RX9" s="164"/>
      <c r="RY9" s="164"/>
      <c r="RZ9" s="164"/>
      <c r="SA9" s="164"/>
      <c r="SB9" s="164"/>
      <c r="SC9" s="164"/>
      <c r="SD9" s="164"/>
      <c r="SE9" s="164"/>
      <c r="SF9" s="164"/>
      <c r="SG9" s="164"/>
      <c r="SH9" s="164"/>
      <c r="SI9" s="164"/>
      <c r="SJ9" s="164"/>
      <c r="SK9" s="164"/>
      <c r="SL9" s="164"/>
      <c r="SM9" s="164"/>
      <c r="SN9" s="164"/>
      <c r="SO9" s="164"/>
      <c r="SP9" s="164"/>
      <c r="SQ9" s="164"/>
      <c r="SR9" s="164"/>
      <c r="SS9" s="164"/>
      <c r="ST9" s="164"/>
      <c r="SU9" s="164"/>
      <c r="SV9" s="164"/>
      <c r="SW9" s="164"/>
      <c r="SX9" s="164"/>
      <c r="SY9" s="164"/>
      <c r="SZ9" s="164"/>
      <c r="TA9" s="164"/>
      <c r="TB9" s="164"/>
      <c r="TC9" s="164"/>
      <c r="TD9" s="164"/>
      <c r="TE9" s="164"/>
      <c r="TF9" s="164"/>
      <c r="TG9" s="164"/>
      <c r="TH9" s="164"/>
      <c r="TI9" s="164"/>
      <c r="TJ9" s="164"/>
      <c r="TK9" s="164"/>
      <c r="TL9" s="164"/>
      <c r="TM9" s="164"/>
      <c r="TN9" s="164"/>
      <c r="TO9" s="164"/>
      <c r="TP9" s="164"/>
      <c r="TQ9" s="164"/>
      <c r="TR9" s="164"/>
      <c r="TS9" s="164"/>
      <c r="TT9" s="164"/>
      <c r="TU9" s="164"/>
      <c r="TV9" s="164"/>
      <c r="TW9" s="164"/>
      <c r="TX9" s="164"/>
      <c r="TY9" s="164"/>
      <c r="TZ9" s="164"/>
      <c r="UA9" s="164"/>
      <c r="UB9" s="164"/>
      <c r="UC9" s="164"/>
      <c r="UD9" s="164"/>
      <c r="UE9" s="164"/>
      <c r="UF9" s="164"/>
      <c r="UG9" s="164"/>
      <c r="UH9" s="164"/>
      <c r="UI9" s="164"/>
      <c r="UJ9" s="164"/>
      <c r="UK9" s="164"/>
      <c r="UL9" s="164"/>
      <c r="UM9" s="164"/>
      <c r="UN9" s="164"/>
      <c r="UO9" s="164"/>
      <c r="UP9" s="164"/>
      <c r="UQ9" s="164"/>
      <c r="UR9" s="164"/>
      <c r="US9" s="164"/>
      <c r="UT9" s="164"/>
      <c r="UU9" s="164"/>
      <c r="UV9" s="164"/>
      <c r="UW9" s="164"/>
      <c r="UX9" s="164"/>
      <c r="UY9" s="164"/>
      <c r="UZ9" s="164"/>
      <c r="VA9" s="164"/>
      <c r="VB9" s="164"/>
      <c r="VC9" s="164"/>
      <c r="VD9" s="164"/>
      <c r="VE9" s="164"/>
      <c r="VF9" s="164"/>
      <c r="VG9" s="164"/>
      <c r="VH9" s="164"/>
      <c r="VI9" s="164"/>
      <c r="VJ9" s="164"/>
      <c r="VK9" s="164"/>
      <c r="VL9" s="164"/>
      <c r="VM9" s="164"/>
      <c r="VN9" s="164"/>
      <c r="VO9" s="164"/>
      <c r="VP9" s="164"/>
      <c r="VQ9" s="164"/>
      <c r="VR9" s="164"/>
      <c r="VS9" s="164"/>
      <c r="VT9" s="164"/>
      <c r="VU9" s="164"/>
      <c r="VV9" s="164"/>
      <c r="VW9" s="164"/>
      <c r="VX9" s="164"/>
      <c r="VY9" s="164"/>
      <c r="VZ9" s="164"/>
      <c r="WA9" s="164"/>
      <c r="WB9" s="164"/>
      <c r="WC9" s="164"/>
      <c r="WD9" s="164"/>
      <c r="WE9" s="164"/>
      <c r="WF9" s="164"/>
      <c r="WG9" s="164"/>
      <c r="WH9" s="164"/>
      <c r="WI9" s="164"/>
      <c r="WJ9" s="164"/>
      <c r="WK9" s="164"/>
      <c r="WL9" s="164"/>
      <c r="WM9" s="164"/>
      <c r="WN9" s="164"/>
      <c r="WO9" s="164"/>
      <c r="WP9" s="164"/>
      <c r="WQ9" s="164"/>
      <c r="WR9" s="164"/>
      <c r="WS9" s="164"/>
      <c r="WT9" s="164"/>
      <c r="WU9" s="164"/>
      <c r="WV9" s="164"/>
      <c r="WW9" s="164"/>
      <c r="WX9" s="164"/>
      <c r="WY9" s="164"/>
      <c r="WZ9" s="164"/>
      <c r="XA9" s="164"/>
      <c r="XB9" s="164"/>
      <c r="XC9" s="164"/>
      <c r="XD9" s="164"/>
      <c r="XE9" s="164"/>
      <c r="XF9" s="164"/>
      <c r="XG9" s="164"/>
      <c r="XH9" s="164"/>
      <c r="XI9" s="164"/>
      <c r="XJ9" s="164"/>
      <c r="XK9" s="164"/>
      <c r="XL9" s="164"/>
      <c r="XM9" s="164"/>
      <c r="XN9" s="164"/>
      <c r="XO9" s="164"/>
      <c r="XP9" s="164"/>
      <c r="XQ9" s="164"/>
      <c r="XR9" s="164"/>
      <c r="XS9" s="164"/>
      <c r="XT9" s="164"/>
      <c r="XU9" s="164"/>
      <c r="XV9" s="164"/>
      <c r="XW9" s="164"/>
      <c r="XX9" s="164"/>
      <c r="XY9" s="164"/>
      <c r="XZ9" s="164"/>
      <c r="YA9" s="164"/>
      <c r="YB9" s="164"/>
      <c r="YC9" s="164"/>
      <c r="YD9" s="164"/>
      <c r="YE9" s="164"/>
      <c r="YF9" s="164"/>
      <c r="YG9" s="164"/>
      <c r="YH9" s="164"/>
      <c r="YI9" s="164"/>
      <c r="YJ9" s="164"/>
      <c r="YK9" s="164"/>
      <c r="YL9" s="164"/>
      <c r="YM9" s="164"/>
      <c r="YN9" s="164"/>
      <c r="YO9" s="164"/>
      <c r="YP9" s="164"/>
      <c r="YQ9" s="164"/>
      <c r="YR9" s="164"/>
      <c r="YS9" s="164"/>
      <c r="YT9" s="164"/>
      <c r="YU9" s="164"/>
      <c r="YV9" s="164"/>
      <c r="YW9" s="164"/>
      <c r="YX9" s="164"/>
      <c r="YY9" s="164"/>
      <c r="YZ9" s="164"/>
      <c r="ZA9" s="164"/>
      <c r="ZB9" s="164"/>
      <c r="ZC9" s="164"/>
      <c r="ZD9" s="164"/>
      <c r="ZE9" s="164"/>
      <c r="ZF9" s="164"/>
      <c r="ZG9" s="164"/>
      <c r="ZH9" s="164"/>
      <c r="ZI9" s="164"/>
      <c r="ZJ9" s="164"/>
      <c r="ZK9" s="164"/>
      <c r="ZL9" s="164"/>
      <c r="ZM9" s="164"/>
      <c r="ZN9" s="164"/>
      <c r="ZO9" s="164"/>
      <c r="ZP9" s="164"/>
      <c r="ZQ9" s="164"/>
      <c r="ZR9" s="164"/>
      <c r="ZS9" s="164"/>
      <c r="ZT9" s="164"/>
      <c r="ZU9" s="164"/>
      <c r="ZV9" s="164"/>
      <c r="ZW9" s="164"/>
      <c r="ZX9" s="164"/>
      <c r="ZY9" s="164"/>
      <c r="ZZ9" s="164"/>
      <c r="AAA9" s="164"/>
      <c r="AAB9" s="164"/>
      <c r="AAC9" s="164"/>
      <c r="AAD9" s="164"/>
      <c r="AAE9" s="164"/>
      <c r="AAF9" s="164"/>
      <c r="AAG9" s="164"/>
      <c r="AAH9" s="164"/>
      <c r="AAI9" s="164"/>
      <c r="AAJ9" s="164"/>
      <c r="AAK9" s="164"/>
      <c r="AAL9" s="164"/>
      <c r="AAM9" s="164"/>
      <c r="AAN9" s="164"/>
      <c r="AAO9" s="164"/>
      <c r="AAP9" s="164"/>
      <c r="AAQ9" s="164"/>
      <c r="AAR9" s="164"/>
      <c r="AAS9" s="164"/>
      <c r="AAT9" s="164"/>
      <c r="AAU9" s="164"/>
      <c r="AAV9" s="164"/>
      <c r="AAW9" s="164"/>
      <c r="AAX9" s="164"/>
      <c r="AAY9" s="164"/>
      <c r="AAZ9" s="164"/>
      <c r="ABA9" s="164"/>
      <c r="ABB9" s="164"/>
      <c r="ABC9" s="164"/>
      <c r="ABD9" s="164"/>
      <c r="ABE9" s="164"/>
      <c r="ABF9" s="164"/>
      <c r="ABG9" s="164"/>
      <c r="ABH9" s="164"/>
      <c r="ABI9" s="164"/>
      <c r="ABJ9" s="164"/>
      <c r="ABK9" s="164"/>
      <c r="ABL9" s="164"/>
      <c r="ABM9" s="164"/>
      <c r="ABN9" s="164"/>
      <c r="ABO9" s="164"/>
      <c r="ABP9" s="164"/>
      <c r="ABQ9" s="164"/>
      <c r="ABR9" s="164"/>
      <c r="ABS9" s="164"/>
      <c r="ABT9" s="164"/>
      <c r="ABU9" s="164"/>
      <c r="ABV9" s="164"/>
      <c r="ABW9" s="164"/>
      <c r="ABX9" s="164"/>
      <c r="ABY9" s="164"/>
      <c r="ABZ9" s="164"/>
      <c r="ACA9" s="164"/>
      <c r="ACB9" s="164"/>
      <c r="ACC9" s="164"/>
      <c r="ACD9" s="164"/>
      <c r="ACE9" s="164"/>
      <c r="ACF9" s="164"/>
      <c r="ACG9" s="164"/>
      <c r="ACH9" s="164"/>
      <c r="ACI9" s="164"/>
      <c r="ACJ9" s="164"/>
      <c r="ACK9" s="164"/>
      <c r="ACL9" s="164"/>
      <c r="ACM9" s="164"/>
      <c r="ACN9" s="164"/>
      <c r="ACO9" s="164"/>
      <c r="ACP9" s="164"/>
      <c r="ACQ9" s="164"/>
      <c r="ACR9" s="164"/>
      <c r="ACS9" s="164"/>
      <c r="ACT9" s="164"/>
      <c r="ACU9" s="164"/>
      <c r="ACV9" s="164"/>
      <c r="ACW9" s="164"/>
      <c r="ACX9" s="164"/>
      <c r="ACY9" s="164"/>
      <c r="ACZ9" s="164"/>
      <c r="ADA9" s="164"/>
      <c r="ADB9" s="164"/>
      <c r="ADC9" s="164"/>
      <c r="ADD9" s="164"/>
      <c r="ADE9" s="164"/>
      <c r="ADF9" s="164"/>
      <c r="ADG9" s="164"/>
      <c r="ADH9" s="164"/>
      <c r="ADI9" s="164"/>
      <c r="ADJ9" s="164"/>
      <c r="ADK9" s="164"/>
      <c r="ADL9" s="164"/>
      <c r="ADM9" s="164"/>
      <c r="ADN9" s="164"/>
      <c r="ADO9" s="164"/>
      <c r="ADP9" s="164"/>
      <c r="ADQ9" s="164"/>
      <c r="ADR9" s="164"/>
      <c r="ADS9" s="164"/>
      <c r="ADT9" s="164"/>
      <c r="ADU9" s="164"/>
      <c r="ADV9" s="164"/>
      <c r="ADW9" s="164"/>
      <c r="ADX9" s="164"/>
      <c r="ADY9" s="164"/>
      <c r="ADZ9" s="164"/>
      <c r="AEA9" s="164"/>
      <c r="AEB9" s="164"/>
      <c r="AEC9" s="164"/>
      <c r="AED9" s="164"/>
      <c r="AEE9" s="164"/>
      <c r="AEF9" s="164"/>
      <c r="AEG9" s="164"/>
      <c r="AEH9" s="164"/>
      <c r="AEI9" s="164"/>
      <c r="AEJ9" s="164"/>
      <c r="AEK9" s="164"/>
      <c r="AEL9" s="164"/>
      <c r="AEM9" s="164"/>
      <c r="AEN9" s="164"/>
      <c r="AEO9" s="164"/>
      <c r="AEP9" s="164"/>
      <c r="AEQ9" s="164"/>
      <c r="AER9" s="164"/>
      <c r="AES9" s="164"/>
      <c r="AET9" s="164"/>
      <c r="AEU9" s="164"/>
      <c r="AEV9" s="164"/>
      <c r="AEW9" s="164"/>
      <c r="AEX9" s="164"/>
      <c r="AEY9" s="164"/>
      <c r="AEZ9" s="164"/>
      <c r="AFA9" s="164"/>
      <c r="AFB9" s="164"/>
      <c r="AFC9" s="164"/>
      <c r="AFD9" s="164"/>
      <c r="AFE9" s="164"/>
      <c r="AFF9" s="164"/>
      <c r="AFG9" s="164"/>
      <c r="AFH9" s="164"/>
      <c r="AFI9" s="164"/>
      <c r="AFJ9" s="164"/>
      <c r="AFK9" s="164"/>
      <c r="AFL9" s="164"/>
      <c r="AFM9" s="164"/>
      <c r="AFN9" s="164"/>
      <c r="AFO9" s="164"/>
      <c r="AFP9" s="164"/>
      <c r="AFQ9" s="164"/>
      <c r="AFR9" s="164"/>
      <c r="AFS9" s="164"/>
      <c r="AFT9" s="164"/>
      <c r="AFU9" s="164"/>
      <c r="AFV9" s="164"/>
      <c r="AFW9" s="164"/>
      <c r="AFX9" s="164"/>
      <c r="AFY9" s="164"/>
      <c r="AFZ9" s="164"/>
      <c r="AGA9" s="164"/>
      <c r="AGB9" s="164"/>
      <c r="AGC9" s="164"/>
      <c r="AGD9" s="164"/>
      <c r="AGE9" s="164"/>
      <c r="AGF9" s="164"/>
      <c r="AGG9" s="164"/>
      <c r="AGH9" s="164"/>
      <c r="AGI9" s="164"/>
      <c r="AGJ9" s="164"/>
      <c r="AGK9" s="164"/>
      <c r="AGL9" s="164"/>
      <c r="AGM9" s="164"/>
      <c r="AGN9" s="164"/>
      <c r="AGO9" s="164"/>
      <c r="AGP9" s="164"/>
      <c r="AGQ9" s="164"/>
      <c r="AGR9" s="164"/>
      <c r="AGS9" s="164"/>
      <c r="AGT9" s="164"/>
      <c r="AGU9" s="164"/>
    </row>
    <row r="10" spans="1:879" ht="12" customHeight="1" x14ac:dyDescent="0.15">
      <c r="B10" s="316" t="str">
        <f t="shared" si="0"/>
        <v/>
      </c>
      <c r="C10" s="317"/>
      <c r="D10" s="318"/>
      <c r="E10" s="319" t="str">
        <f t="shared" si="20"/>
        <v/>
      </c>
      <c r="F10" s="320"/>
      <c r="G10" s="320"/>
      <c r="H10" s="321"/>
      <c r="I10" s="320"/>
      <c r="J10" s="318"/>
      <c r="K10" s="320"/>
      <c r="L10" s="318"/>
      <c r="M10" s="318"/>
      <c r="N10" s="322"/>
      <c r="O10" s="323"/>
      <c r="P10" s="323"/>
      <c r="Q10" s="323">
        <f t="shared" si="40"/>
        <v>0</v>
      </c>
      <c r="R10" s="323" t="str">
        <f t="shared" si="41"/>
        <v/>
      </c>
      <c r="S10" s="323"/>
      <c r="T10" s="324">
        <f t="shared" si="42"/>
        <v>0</v>
      </c>
      <c r="U10" s="323" t="str">
        <f t="shared" si="43"/>
        <v/>
      </c>
      <c r="V10" s="323"/>
      <c r="W10" s="324">
        <f t="shared" si="44"/>
        <v>0</v>
      </c>
      <c r="X10" s="323" t="str">
        <f t="shared" si="45"/>
        <v/>
      </c>
      <c r="Y10" s="323"/>
      <c r="Z10" s="323">
        <f t="shared" si="46"/>
        <v>0</v>
      </c>
      <c r="AA10" s="323">
        <f t="shared" si="1"/>
        <v>0</v>
      </c>
      <c r="AB10" s="323" t="str">
        <f t="shared" si="47"/>
        <v/>
      </c>
      <c r="AC10" s="323"/>
      <c r="AD10" s="323">
        <f t="shared" si="2"/>
        <v>0</v>
      </c>
      <c r="AE10" s="323" t="str">
        <f t="shared" si="48"/>
        <v/>
      </c>
      <c r="AF10" s="323"/>
      <c r="AG10" s="323"/>
      <c r="AH10" s="323">
        <f>IF(AND(Q10&gt;0,AE10=1,),100,0)</f>
        <v>0</v>
      </c>
      <c r="AI10" s="323" t="str">
        <f t="shared" si="49"/>
        <v/>
      </c>
      <c r="AJ10" s="323"/>
      <c r="AK10" s="323"/>
      <c r="AL10" s="323">
        <f t="shared" si="3"/>
        <v>0</v>
      </c>
      <c r="AM10" s="323" t="str">
        <f t="shared" si="50"/>
        <v/>
      </c>
      <c r="AN10" s="323"/>
      <c r="AO10" s="323"/>
      <c r="AP10" s="323"/>
      <c r="AQ10" s="323"/>
      <c r="AR10" s="323"/>
      <c r="AS10" s="323"/>
      <c r="AT10" s="323"/>
      <c r="AU10" s="323">
        <f t="shared" si="51"/>
        <v>0</v>
      </c>
      <c r="AV10" s="323">
        <f t="shared" si="52"/>
        <v>0</v>
      </c>
      <c r="AW10" s="323"/>
      <c r="AX10" s="323"/>
      <c r="AY10" s="323"/>
      <c r="AZ10" s="323">
        <f t="shared" si="4"/>
        <v>0</v>
      </c>
      <c r="BA10" s="323"/>
      <c r="BB10" s="325"/>
      <c r="BC10" s="323"/>
      <c r="BD10" s="323">
        <f t="shared" si="53"/>
        <v>0</v>
      </c>
      <c r="BE10" s="323" t="str">
        <f t="shared" si="54"/>
        <v/>
      </c>
      <c r="BF10" s="323"/>
      <c r="BG10" s="323"/>
      <c r="BH10" s="323" t="e">
        <f>IF(AND(BD10&gt;0,BE10=1,#REF!=""),100,0)</f>
        <v>#REF!</v>
      </c>
      <c r="BI10" s="323" t="str">
        <f t="shared" si="55"/>
        <v/>
      </c>
      <c r="BJ10" s="323"/>
      <c r="BK10" s="323"/>
      <c r="BL10" s="323"/>
      <c r="BM10" s="323">
        <f t="shared" si="56"/>
        <v>0</v>
      </c>
      <c r="BN10" s="323" t="str">
        <f t="shared" si="57"/>
        <v/>
      </c>
      <c r="BO10" s="323"/>
      <c r="BP10" s="323"/>
      <c r="BQ10" s="323"/>
      <c r="BR10" s="323">
        <f t="shared" si="58"/>
        <v>0</v>
      </c>
      <c r="BS10" s="323"/>
      <c r="BT10" s="323">
        <f>IF(D10="改修",MIN(500,BD10+BH10+BM10+BR10,INT(CM10*10/2)),0)</f>
        <v>0</v>
      </c>
      <c r="BU10" s="343"/>
      <c r="BV10" s="344"/>
      <c r="BW10" s="344"/>
      <c r="BX10" s="344"/>
      <c r="BY10" s="344"/>
      <c r="BZ10" s="345"/>
      <c r="CA10" s="343"/>
      <c r="CB10" s="344"/>
      <c r="CC10" s="344"/>
      <c r="CD10" s="344"/>
      <c r="CE10" s="344"/>
      <c r="CF10" s="345"/>
      <c r="CG10" s="321"/>
      <c r="CH10" s="326">
        <f t="shared" si="59"/>
        <v>0</v>
      </c>
      <c r="CI10" s="320"/>
      <c r="CJ10" s="320"/>
      <c r="CK10" s="318"/>
      <c r="CL10" s="320"/>
      <c r="CM10" s="327"/>
      <c r="CN10" s="318"/>
      <c r="CO10" s="321"/>
      <c r="CP10" s="320"/>
      <c r="CQ10" s="320"/>
      <c r="CR10" s="321"/>
      <c r="CS10" s="321"/>
      <c r="CT10" s="320"/>
      <c r="CU10" s="320"/>
      <c r="CV10" s="320"/>
      <c r="CW10" s="320"/>
      <c r="CX10" s="320"/>
      <c r="CY10" s="320"/>
      <c r="CZ10" s="320"/>
      <c r="DA10" s="320"/>
      <c r="DB10" s="320"/>
      <c r="DC10" s="320"/>
      <c r="DD10" s="320"/>
      <c r="DE10" s="320"/>
      <c r="DF10" s="320"/>
      <c r="DG10" s="320"/>
      <c r="DH10" s="320"/>
      <c r="DI10" s="320"/>
      <c r="DJ10" s="320"/>
      <c r="DK10" s="328"/>
      <c r="DL10" s="323"/>
      <c r="DM10" s="323"/>
      <c r="DN10" s="323"/>
      <c r="DO10" s="323">
        <f t="shared" si="5"/>
        <v>0</v>
      </c>
      <c r="DP10" s="323">
        <f t="shared" si="6"/>
        <v>0</v>
      </c>
      <c r="DQ10" s="323" t="str">
        <f t="shared" si="21"/>
        <v/>
      </c>
      <c r="DR10" s="323"/>
      <c r="DS10" s="323"/>
      <c r="DT10" s="324">
        <f t="shared" si="22"/>
        <v>0</v>
      </c>
      <c r="DU10" s="323">
        <f t="shared" si="7"/>
        <v>0</v>
      </c>
      <c r="DV10" s="323" t="str">
        <f t="shared" si="23"/>
        <v/>
      </c>
      <c r="DW10" s="323"/>
      <c r="DX10" s="323"/>
      <c r="DY10" s="324">
        <f t="shared" si="24"/>
        <v>0</v>
      </c>
      <c r="DZ10" s="323">
        <f t="shared" si="8"/>
        <v>0</v>
      </c>
      <c r="EA10" s="323" t="str">
        <f t="shared" si="25"/>
        <v/>
      </c>
      <c r="EB10" s="323"/>
      <c r="EC10" s="323">
        <f t="shared" si="9"/>
        <v>0</v>
      </c>
      <c r="ED10" s="323" t="str">
        <f t="shared" si="26"/>
        <v/>
      </c>
      <c r="EE10" s="323"/>
      <c r="EF10" s="323"/>
      <c r="EG10" s="323">
        <f t="shared" si="27"/>
        <v>0</v>
      </c>
      <c r="EH10" s="323">
        <f t="shared" si="10"/>
        <v>0</v>
      </c>
      <c r="EI10" s="323">
        <f t="shared" si="11"/>
        <v>0</v>
      </c>
      <c r="EJ10" s="323" t="str">
        <f t="shared" si="28"/>
        <v/>
      </c>
      <c r="EK10" s="323"/>
      <c r="EL10" s="323"/>
      <c r="EM10" s="323" t="e">
        <f>IF(AND(DO10&gt;0,EJ10=1,[1]【様式第６号】事業報告書兼チェックシート!B61=""),100,0)</f>
        <v>#REF!</v>
      </c>
      <c r="EN10" s="323" t="e">
        <f t="shared" si="12"/>
        <v>#REF!</v>
      </c>
      <c r="EO10" s="323" t="str">
        <f t="shared" si="29"/>
        <v/>
      </c>
      <c r="EP10" s="323"/>
      <c r="EQ10" s="323"/>
      <c r="ER10" s="323">
        <f t="shared" si="13"/>
        <v>0</v>
      </c>
      <c r="ES10" s="323">
        <f t="shared" si="14"/>
        <v>0</v>
      </c>
      <c r="ET10" s="323" t="str">
        <f t="shared" si="30"/>
        <v/>
      </c>
      <c r="EU10" s="323"/>
      <c r="EV10" s="323"/>
      <c r="EW10" s="323"/>
      <c r="EX10" s="323"/>
      <c r="EY10" s="323"/>
      <c r="EZ10" s="323"/>
      <c r="FA10" s="323"/>
      <c r="FB10" s="323">
        <f t="shared" si="31"/>
        <v>0</v>
      </c>
      <c r="FC10" s="323">
        <f t="shared" si="32"/>
        <v>0</v>
      </c>
      <c r="FD10" s="323">
        <f t="shared" si="15"/>
        <v>0</v>
      </c>
      <c r="FE10" s="323"/>
      <c r="FF10" s="323"/>
      <c r="FG10" s="323"/>
      <c r="FH10" s="323"/>
      <c r="FI10" s="323">
        <f t="shared" si="16"/>
        <v>0</v>
      </c>
      <c r="FJ10" s="323">
        <f t="shared" si="17"/>
        <v>0</v>
      </c>
      <c r="FK10" s="323"/>
      <c r="FL10" s="329"/>
      <c r="FM10" s="329"/>
      <c r="FN10" s="323"/>
      <c r="FO10" s="323"/>
      <c r="FP10" s="323">
        <f t="shared" si="33"/>
        <v>0</v>
      </c>
      <c r="FQ10" s="323">
        <f>MIN(BD10,FP10)</f>
        <v>0</v>
      </c>
      <c r="FR10" s="323" t="str">
        <f t="shared" si="34"/>
        <v/>
      </c>
      <c r="FS10" s="323"/>
      <c r="FT10" s="323"/>
      <c r="FU10" s="323" t="e">
        <f>IF(AND(FP10&gt;0,FR10=1,#REF!=""),100,0)</f>
        <v>#REF!</v>
      </c>
      <c r="FV10" s="323" t="e">
        <f>MIN(BH10,FU10)</f>
        <v>#REF!</v>
      </c>
      <c r="FW10" s="323" t="str">
        <f t="shared" si="35"/>
        <v/>
      </c>
      <c r="FX10" s="323"/>
      <c r="FY10" s="323"/>
      <c r="FZ10" s="323"/>
      <c r="GA10" s="323">
        <f t="shared" si="36"/>
        <v>0</v>
      </c>
      <c r="GB10" s="323">
        <f>MIN(BM10,GA10)</f>
        <v>0</v>
      </c>
      <c r="GC10" s="323" t="str">
        <f t="shared" si="37"/>
        <v/>
      </c>
      <c r="GD10" s="323"/>
      <c r="GE10" s="323"/>
      <c r="GF10" s="323"/>
      <c r="GG10" s="323">
        <f t="shared" si="38"/>
        <v>0</v>
      </c>
      <c r="GH10" s="323">
        <f>MIN(BR10,GG10)</f>
        <v>0</v>
      </c>
      <c r="GI10" s="323"/>
      <c r="GJ10" s="323"/>
      <c r="GK10" s="323">
        <f>IF(D10="改修",MIN(500,FQ10+FV10+GB10+GH10,INT(CM10*10/2)),0)</f>
        <v>0</v>
      </c>
      <c r="GL10" s="323">
        <f>BT10-GK10</f>
        <v>0</v>
      </c>
      <c r="GM10" s="320"/>
      <c r="GN10" s="321"/>
      <c r="GO10" s="321"/>
      <c r="GP10" s="321"/>
      <c r="GQ10" s="307">
        <f t="shared" si="18"/>
        <v>0</v>
      </c>
      <c r="GR10" s="307">
        <f t="shared" si="19"/>
        <v>0</v>
      </c>
      <c r="GS10" s="307">
        <f t="shared" si="39"/>
        <v>0</v>
      </c>
    </row>
    <row r="11" spans="1:879" s="313" customFormat="1" ht="30" customHeight="1" outlineLevel="1" x14ac:dyDescent="0.15">
      <c r="A11" s="313" t="s">
        <v>467</v>
      </c>
      <c r="B11" s="295" t="str">
        <f t="shared" si="0"/>
        <v/>
      </c>
      <c r="C11" s="330"/>
      <c r="D11" s="338" t="s">
        <v>441</v>
      </c>
      <c r="E11" s="298" t="str">
        <f t="shared" si="20"/>
        <v>登録</v>
      </c>
      <c r="F11" s="299"/>
      <c r="G11" s="315"/>
      <c r="H11" s="300"/>
      <c r="I11" s="337" t="str">
        <f>IF('【様式第２号】事業計画書兼チェックシート（新築）'!N12="","",'【様式第２号】事業計画書兼チェックシート（新築）'!N12)</f>
        <v/>
      </c>
      <c r="J11" s="338" t="str">
        <f>IF('【様式第２号】事業計画書兼チェックシート（新築）'!O10="","",'【様式第２号】事業計画書兼チェックシート（新築）'!O10)</f>
        <v/>
      </c>
      <c r="K11" s="337" t="str">
        <f>IF('【様式第２号】事業計画書兼チェックシート（新築）'!N11="","",'【様式第２号】事業計画書兼チェックシート（新築）'!N11)</f>
        <v/>
      </c>
      <c r="L11" s="340" t="str">
        <f>IF('【様式第２号】事業計画書兼チェックシート（新築）'!N14="","",'【様式第２号】事業計画書兼チェックシート（新築）'!N14)</f>
        <v/>
      </c>
      <c r="M11" s="338" t="str">
        <f>IF('【様式第２号】事業計画書兼チェックシート（新築）'!M29="","",'【様式第２号】事業計画書兼チェックシート（新築）'!M29)</f>
        <v/>
      </c>
      <c r="N11" s="339" t="str">
        <f>IF('【様式第２号】事業計画書兼チェックシート（新築）'!I30="","",'【様式第２号】事業計画書兼チェックシート（新築）'!I30)</f>
        <v/>
      </c>
      <c r="O11" s="303" t="str">
        <f>IF('【様式第２号】事業計画書兼チェックシート（新築）'!Q101="","",'【様式第２号】事業計画書兼チェックシート（新築）'!Q101)</f>
        <v/>
      </c>
      <c r="P11" s="303">
        <f>IF('【様式第２号】事業計画書兼チェックシート（新築）'!Q102="",0,'【様式第２号】事業計画書兼チェックシート（新築）'!Q102)</f>
        <v>0</v>
      </c>
      <c r="Q11" s="302">
        <f>IF(P11="",0,IF(P11&gt;=10,150,0))</f>
        <v>0</v>
      </c>
      <c r="R11" s="303" t="str">
        <f>IF(S11="","",IF(S11&gt;=1,1,""))</f>
        <v/>
      </c>
      <c r="S11" s="303">
        <f>IF('【様式第２号】事業計画書兼チェックシート（新築）'!Q103="",0,'【様式第２号】事業計画書兼チェックシート（新築）'!Q103)</f>
        <v>0</v>
      </c>
      <c r="T11" s="304">
        <f t="shared" si="42"/>
        <v>0</v>
      </c>
      <c r="U11" s="303" t="str">
        <f>IF(V11="","",IF(V11&gt;=1,1,""))</f>
        <v/>
      </c>
      <c r="V11" s="303">
        <f>IF('【様式第２号】事業計画書兼チェックシート（新築）'!Q104="",0,'【様式第２号】事業計画書兼チェックシート（新築）'!Q104)</f>
        <v>0</v>
      </c>
      <c r="W11" s="304">
        <f t="shared" si="44"/>
        <v>0</v>
      </c>
      <c r="X11" s="303" t="str">
        <f>IF(Y11="","",IF(Y11&gt;=1,1,""))</f>
        <v/>
      </c>
      <c r="Y11" s="303">
        <f>IF('【様式第２号】事業計画書兼チェックシート（新築）'!Q105="",0,'【様式第２号】事業計画書兼チェックシート（新築）'!Q105)</f>
        <v>0</v>
      </c>
      <c r="Z11" s="303">
        <f>IF(Y11="",0,IF(Y11&gt;=1,50,0))</f>
        <v>0</v>
      </c>
      <c r="AA11" s="302">
        <f>IF(OR(AD11&gt;0,Z11&gt;0),MIN(AD11+Z11,150),0)</f>
        <v>0</v>
      </c>
      <c r="AB11" s="303" t="str">
        <f>IF(AC11="","",IF(AC11&gt;=1,1,""))</f>
        <v/>
      </c>
      <c r="AC11" s="303">
        <f>IF('【様式第２号】事業計画書兼チェックシート（新築）'!Q106="",0,'【様式第２号】事業計画書兼チェックシート（新築）'!Q106)</f>
        <v>0</v>
      </c>
      <c r="AD11" s="303">
        <f>IF(AND(Q11&gt;0,AC11&gt;=1),MIN(INT(AC11)*2,150),0)</f>
        <v>0</v>
      </c>
      <c r="AE11" s="355" t="str">
        <f>IF(OR(AF11=1,AG11=1),1,"")</f>
        <v/>
      </c>
      <c r="AF11" s="303">
        <f>IF('【様式第２号】事業計画書兼チェックシート（新築）'!Y127="",0,IF('【様式第２号】事業計画書兼チェックシート（新築）'!B129="","",1))</f>
        <v>0</v>
      </c>
      <c r="AG11" s="303">
        <f>IF('【様式第２号】事業計画書兼チェックシート（新築）'!Y127="",0,IF('【様式第２号】事業計画書兼チェックシート（新築）'!P129="","",1))</f>
        <v>0</v>
      </c>
      <c r="AH11" s="356" t="str">
        <f>IFERROR('【様式第２号】事業計画書兼チェックシート（新築）'!Y127*10,"0")</f>
        <v>0</v>
      </c>
      <c r="AI11" s="303" t="str">
        <f>IF(OR(AJ11=1,AK11=1),1,"")</f>
        <v/>
      </c>
      <c r="AJ11" s="303">
        <f>IF('【様式第２号】事業計画書兼チェックシート（新築）'!Y142="",0,IF('【様式第２号】事業計画書兼チェックシート（新築）'!B154="","",1))</f>
        <v>0</v>
      </c>
      <c r="AK11" s="303">
        <f>IF('【様式第２号】事業計画書兼チェックシート（新築）'!Y142="",0,IF('【様式第２号】事業計画書兼チェックシート（新築）'!B154="",1,""))</f>
        <v>0</v>
      </c>
      <c r="AL11" s="357" t="str">
        <f>IFERROR('【様式第２号】事業計画書兼チェックシート（新築）'!Y142*10,"0")</f>
        <v>0</v>
      </c>
      <c r="AM11" s="303" t="str">
        <f t="shared" si="50"/>
        <v/>
      </c>
      <c r="AN11" s="303" t="str">
        <f>IF('【様式第２号】事業計画書兼チェックシート（新築）'!F179="","",'【様式第２号】事業計画書兼チェックシート（新築）'!F179)</f>
        <v/>
      </c>
      <c r="AO11" s="303" t="str">
        <f>IF('【様式第２号】事業計画書兼チェックシート（新築）'!F184="","",'【様式第２号】事業計画書兼チェックシート（新築）'!F184)</f>
        <v/>
      </c>
      <c r="AP11" s="303" t="str">
        <f>IF('【様式第２号】事業計画書兼チェックシート（新築）'!F191="","",'【様式第２号】事業計画書兼チェックシート（新築）'!F191)</f>
        <v/>
      </c>
      <c r="AQ11" s="303" t="str">
        <f>IF('【様式第２号】事業計画書兼チェックシート（新築）'!F199="","",'【様式第２号】事業計画書兼チェックシート（新築）'!F199)</f>
        <v/>
      </c>
      <c r="AR11" s="303" t="str">
        <f>IF('【様式第２号】事業計画書兼チェックシート（新築）'!F207="","",'【様式第２号】事業計画書兼チェックシート（新築）'!F207)</f>
        <v/>
      </c>
      <c r="AS11" s="303" t="str">
        <f>IF('【様式第２号】事業計画書兼チェックシート（新築）'!F217="","",'【様式第２号】事業計画書兼チェックシート（新築）'!F217)</f>
        <v/>
      </c>
      <c r="AT11" s="303" t="str">
        <f>IF('【様式第２号】事業計画書兼チェックシート（新築）'!F224="","",'【様式第２号】事業計画書兼チェックシート（新築）'!F224)</f>
        <v/>
      </c>
      <c r="AU11" s="303">
        <f t="shared" si="51"/>
        <v>0</v>
      </c>
      <c r="AV11" s="302">
        <f>IF(AU11&gt;=4,200,0)</f>
        <v>0</v>
      </c>
      <c r="AW11" s="303" t="str">
        <f>IF('【様式第２号】事業計画書兼チェックシート（新築）'!N200="","",'【様式第２号】事業計画書兼チェックシート（新築）'!N200)</f>
        <v/>
      </c>
      <c r="AX11" s="387" t="str">
        <f>IF('【様式第２号】事業計画書兼チェックシート（新築）'!R193="","",'【様式第２号】事業計画書兼チェックシート（新築）'!R193)</f>
        <v/>
      </c>
      <c r="AY11" s="387" t="str">
        <f>IF('【様式第２号】事業計画書兼チェックシート（新築）'!R194="","",'【様式第２号】事業計画書兼チェックシート（新築）'!R194)</f>
        <v/>
      </c>
      <c r="AZ11" s="385">
        <f t="shared" si="4"/>
        <v>0</v>
      </c>
      <c r="BA11" s="305"/>
      <c r="BB11" s="306"/>
      <c r="BC11" s="305"/>
      <c r="BD11" s="302"/>
      <c r="BE11" s="303"/>
      <c r="BF11" s="301"/>
      <c r="BG11" s="301"/>
      <c r="BH11" s="302"/>
      <c r="BI11" s="303"/>
      <c r="BJ11" s="305"/>
      <c r="BK11" s="305"/>
      <c r="BL11" s="305"/>
      <c r="BM11" s="302"/>
      <c r="BN11" s="303"/>
      <c r="BO11" s="305"/>
      <c r="BP11" s="305"/>
      <c r="BQ11" s="305"/>
      <c r="BR11" s="302"/>
      <c r="BS11" s="305"/>
      <c r="BT11" s="302"/>
      <c r="BU11" s="348" t="str">
        <f>IF('【様式第２号】事業計画書兼チェックシート（新築）'!N38="","",'【様式第２号】事業計画書兼チェックシート（新築）'!N38)</f>
        <v/>
      </c>
      <c r="BV11" s="349" t="s">
        <v>7</v>
      </c>
      <c r="BW11" s="349" t="str">
        <f>IF('【様式第２号】事業計画書兼チェックシート（新築）'!S38="","",'【様式第２号】事業計画書兼チェックシート（新築）'!S38)</f>
        <v/>
      </c>
      <c r="BX11" s="349" t="s">
        <v>264</v>
      </c>
      <c r="BY11" s="349" t="str">
        <f>IF('【様式第２号】事業計画書兼チェックシート（新築）'!V38="","",'【様式第２号】事業計画書兼チェックシート（新築）'!V38)</f>
        <v/>
      </c>
      <c r="BZ11" s="350" t="s">
        <v>6</v>
      </c>
      <c r="CA11" s="348" t="str">
        <f>IF('【様式第２号】事業計画書兼チェックシート（新築）'!N39="","",'【様式第２号】事業計画書兼チェックシート（新築）'!N39)</f>
        <v/>
      </c>
      <c r="CB11" s="349" t="s">
        <v>7</v>
      </c>
      <c r="CC11" s="349" t="str">
        <f>IF('【様式第２号】事業計画書兼チェックシート（新築）'!S39="","",'【様式第２号】事業計画書兼チェックシート（新築）'!S39)</f>
        <v/>
      </c>
      <c r="CD11" s="349" t="s">
        <v>264</v>
      </c>
      <c r="CE11" s="349" t="str">
        <f>IF('【様式第２号】事業計画書兼チェックシート（新築）'!V39="","",'【様式第２号】事業計画書兼チェックシート（新築）'!V39)</f>
        <v/>
      </c>
      <c r="CF11" s="350" t="s">
        <v>6</v>
      </c>
      <c r="CG11" s="342"/>
      <c r="CH11" s="307">
        <f t="shared" si="59"/>
        <v>0</v>
      </c>
      <c r="CI11" s="337" t="str">
        <f>IF('【様式第２号】事業計画書兼チェックシート（新築）'!I42="","",'【様式第２号】事業計画書兼チェックシート（新築）'!I42)</f>
        <v/>
      </c>
      <c r="CJ11" s="337" t="str">
        <f>IF('【様式第２号】事業計画書兼チェックシート（新築）'!I43="","",'【様式第２号】事業計画書兼チェックシート（新築）'!I43)</f>
        <v/>
      </c>
      <c r="CK11" s="337" t="str">
        <f>IF('【様式第２号】事業計画書兼チェックシート（新築）'!B96="",IF('【様式第２号】事業計画書兼チェックシート（新築）'!I93="","",'【様式第２号】事業計画書兼チェックシート（新築）'!I93),"手刻み")</f>
        <v/>
      </c>
      <c r="CL11" s="337" t="str">
        <f>IF('【様式第２号】事業計画書兼チェックシート（新築）'!I33="","",'【様式第２号】事業計画書兼チェックシート（新築）'!I33)</f>
        <v/>
      </c>
      <c r="CM11" s="337" t="str">
        <f>IF('【様式第２号】事業計画書兼チェックシート（新築）'!S32="","",'【様式第２号】事業計画書兼チェックシート（新築）'!S32)</f>
        <v/>
      </c>
      <c r="CN11" s="337" t="str">
        <f>IF('【様式第２号】事業計画書兼チェックシート（新築）'!I47="","",'【様式第２号】事業計画書兼チェックシート（新築）'!I47)</f>
        <v/>
      </c>
      <c r="CO11" s="299"/>
      <c r="CP11" s="299"/>
      <c r="CQ11" s="299"/>
      <c r="CR11" s="300"/>
      <c r="CS11" s="300"/>
      <c r="CT11" s="299"/>
      <c r="CU11" s="299"/>
      <c r="CV11" s="337" t="str">
        <f>IF('【様式第２号】事業計画書兼チェックシート（新築）'!D81="","",'【様式第２号】事業計画書兼チェックシート（新築）'!D81)</f>
        <v/>
      </c>
      <c r="CW11" s="337" t="str">
        <f>IF('【様式第２号】事業計画書兼チェックシート（新築）'!P81="","",'【様式第２号】事業計画書兼チェックシート（新築）'!P81)</f>
        <v/>
      </c>
      <c r="CX11" s="337" t="str">
        <f>IF('【様式第２号】事業計画書兼チェックシート（新築）'!D82="","",'【様式第２号】事業計画書兼チェックシート（新築）'!D82)</f>
        <v/>
      </c>
      <c r="CY11" s="337" t="str">
        <f>IF('【様式第２号】事業計画書兼チェックシート（新築）'!P82="","",'【様式第２号】事業計画書兼チェックシート（新築）'!P82)</f>
        <v/>
      </c>
      <c r="CZ11" s="337" t="str">
        <f>IF('【様式第２号】事業計画書兼チェックシート（新築）'!D83="","",'【様式第２号】事業計画書兼チェックシート（新築）'!D83)</f>
        <v/>
      </c>
      <c r="DA11" s="337" t="str">
        <f>IF('【様式第２号】事業計画書兼チェックシート（新築）'!P83="","",'【様式第２号】事業計画書兼チェックシート（新築）'!P83)</f>
        <v/>
      </c>
      <c r="DB11" s="337" t="str">
        <f>IF('【様式第２号】事業計画書兼チェックシート（新築）'!D84="","",'【様式第２号】事業計画書兼チェックシート（新築）'!D84)</f>
        <v/>
      </c>
      <c r="DC11" s="337" t="str">
        <f>IF('【様式第２号】事業計画書兼チェックシート（新築）'!P84="","",'【様式第２号】事業計画書兼チェックシート（新築）'!P84)</f>
        <v/>
      </c>
      <c r="DD11" s="337" t="str">
        <f>IF('【様式第２号】事業計画書兼チェックシート（新築）'!D85="","",'【様式第２号】事業計画書兼チェックシート（新築）'!D85)</f>
        <v/>
      </c>
      <c r="DE11" s="337" t="str">
        <f>IF('【様式第２号】事業計画書兼チェックシート（新築）'!P85="","",'【様式第２号】事業計画書兼チェックシート（新築）'!P85)</f>
        <v/>
      </c>
      <c r="DF11" s="337" t="str">
        <f>IF('【様式第２号】事業計画書兼チェックシート（新築）'!B69="","","○")</f>
        <v/>
      </c>
      <c r="DG11" s="337" t="str">
        <f>IF('【様式第２号】事業計画書兼チェックシート（新築）'!B71="","","○")</f>
        <v/>
      </c>
      <c r="DH11" s="337" t="str">
        <f>IF('（使わない）様式11号（省エネ性能説明書）'!N13="","",'（使わない）様式11号（省エネ性能説明書）'!N13)</f>
        <v/>
      </c>
      <c r="DI11" s="337" t="str">
        <f>IF('（使わない）様式11号（省エネ性能説明書）'!N14="","",'（使わない）様式11号（省エネ性能説明書）'!N14)</f>
        <v/>
      </c>
      <c r="DJ11" s="337" t="str">
        <f>IF('（使わない）様式11号（省エネ性能説明書）'!N15="","",'（使わない）様式11号（省エネ性能説明書）'!N15)</f>
        <v/>
      </c>
      <c r="DK11" s="308"/>
      <c r="DL11" s="303" t="e">
        <f>IF([1]【様式第６号】事業報告書兼チェックシート!Q92="","",[1]【様式第６号】事業報告書兼チェックシート!Q92)</f>
        <v>#REF!</v>
      </c>
      <c r="DM11" s="303" t="e">
        <f>IF([1]【様式第６号】事業報告書兼チェックシート!Q93="",0,[1]【様式第６号】事業報告書兼チェックシート!Q93)</f>
        <v>#REF!</v>
      </c>
      <c r="DN11" s="301"/>
      <c r="DO11" s="302" t="e">
        <f>IF(DM11&gt;=10,150,0)</f>
        <v>#REF!</v>
      </c>
      <c r="DP11" s="302" t="e">
        <f t="shared" si="6"/>
        <v>#REF!</v>
      </c>
      <c r="DQ11" s="303" t="e">
        <f>IF(DR11="","",IF(DR11&gt;=1,1,""))</f>
        <v>#REF!</v>
      </c>
      <c r="DR11" s="303" t="e">
        <f>IF([1]【様式第６号】事業報告書兼チェックシート!Q94="",0,[1]【様式第６号】事業報告書兼チェックシート!Q94)</f>
        <v>#REF!</v>
      </c>
      <c r="DS11" s="301"/>
      <c r="DT11" s="304" t="e">
        <f>IF(DO11=0,0,IF(DR11&gt;=25,MIN(250,ROUNDDOWN(DR11*10,-1)),IF(DR11&gt;=20,MIN(200,ROUNDDOWN(DR11*10,-1)),IF(DR11&gt;=15,MIN(150,ROUNDDOWN(DR11*10,-1)),MIN(100,ROUNDDOWN(DR11*10,-1))))))</f>
        <v>#REF!</v>
      </c>
      <c r="DU11" s="302" t="e">
        <f t="shared" si="7"/>
        <v>#REF!</v>
      </c>
      <c r="DV11" s="303" t="e">
        <f>IF(DW11="","",IF(DW11&gt;=1,1,""))</f>
        <v>#REF!</v>
      </c>
      <c r="DW11" s="303" t="e">
        <f>IF([1]【様式第６号】事業報告書兼チェックシート!Q95="",0,[1]【様式第６号】事業報告書兼チェックシート!Q95)</f>
        <v>#REF!</v>
      </c>
      <c r="DX11" s="301"/>
      <c r="DY11" s="304" t="e">
        <f>IF(AND(DO11&gt;0,DW11&gt;=1),MIN(INT(DW11)*20,200),0)</f>
        <v>#REF!</v>
      </c>
      <c r="DZ11" s="302" t="e">
        <f t="shared" si="8"/>
        <v>#REF!</v>
      </c>
      <c r="EA11" s="303" t="e">
        <f t="shared" si="25"/>
        <v>#REF!</v>
      </c>
      <c r="EB11" s="303" t="e">
        <f>IF([1]【様式第６号】事業報告書兼チェックシート!Q96="",0,[1]【様式第６号】事業報告書兼チェックシート!Q96)</f>
        <v>#REF!</v>
      </c>
      <c r="EC11" s="303" t="e">
        <f t="shared" si="9"/>
        <v>#REF!</v>
      </c>
      <c r="ED11" s="303" t="e">
        <f>IF(EE11="","",IF(EE11&gt;=1,1,""))</f>
        <v>#REF!</v>
      </c>
      <c r="EE11" s="303" t="e">
        <f>IF([1]【様式第６号】事業報告書兼チェックシート!Q97="",0,[1]【様式第６号】事業報告書兼チェックシート!Q97)</f>
        <v>#REF!</v>
      </c>
      <c r="EF11" s="301"/>
      <c r="EG11" s="303" t="e">
        <f t="shared" si="27"/>
        <v>#REF!</v>
      </c>
      <c r="EH11" s="302" t="e">
        <f t="shared" si="10"/>
        <v>#REF!</v>
      </c>
      <c r="EI11" s="302" t="e">
        <f t="shared" si="11"/>
        <v>#REF!</v>
      </c>
      <c r="EJ11" s="303" t="e">
        <f t="shared" si="28"/>
        <v>#REF!</v>
      </c>
      <c r="EK11" s="303" t="e">
        <f>IF([1]【様式第６号】事業報告書兼チェックシート!B62="",IF([1]【様式第６号】事業報告書兼チェックシート!B118="","",1),0)</f>
        <v>#REF!</v>
      </c>
      <c r="EL11" s="303" t="e">
        <f>IF([1]【様式第６号】事業報告書兼チェックシート!B62="",IF([1]【様式第６号】事業報告書兼チェックシート!P118="","",1),0)</f>
        <v>#REF!</v>
      </c>
      <c r="EM11" s="302" t="e">
        <f>IF(AND(DO11&gt;0,EJ11=1,[1]【様式第６号】事業報告書兼チェックシート!B62=""),100,0)</f>
        <v>#REF!</v>
      </c>
      <c r="EN11" s="302" t="e">
        <f t="shared" si="12"/>
        <v>#REF!</v>
      </c>
      <c r="EO11" s="303" t="str">
        <f t="shared" si="29"/>
        <v/>
      </c>
      <c r="EP11" s="303" t="str">
        <f>IF([1]【様式第６号】事業報告書兼チェックシート!Y134="","",IF([1]【様式第６号】事業報告書兼チェックシート!B143="","",1))</f>
        <v/>
      </c>
      <c r="EQ11" s="303" t="str">
        <f>IF([1]【様式第６号】事業報告書兼チェックシート!Y134="","",IF([1]【様式第６号】事業報告書兼チェックシート!B143="",1,""))</f>
        <v/>
      </c>
      <c r="ER11" s="302" t="e">
        <f t="shared" si="13"/>
        <v>#REF!</v>
      </c>
      <c r="ES11" s="302" t="e">
        <f t="shared" si="14"/>
        <v>#REF!</v>
      </c>
      <c r="ET11" s="303" t="str">
        <f t="shared" si="30"/>
        <v/>
      </c>
      <c r="EU11" s="303" t="str">
        <f>IF([1]【様式第６号】事業報告書兼チェックシート!F170="","",[1]【様式第６号】事業報告書兼チェックシート!F170)</f>
        <v/>
      </c>
      <c r="EV11" s="303" t="str">
        <f>IF([1]【様式第６号】事業報告書兼チェックシート!F175="","",[1]【様式第６号】事業報告書兼チェックシート!F175)</f>
        <v/>
      </c>
      <c r="EW11" s="303" t="str">
        <f>IF([1]【様式第６号】事業報告書兼チェックシート!F182="","",[1]【様式第６号】事業報告書兼チェックシート!F182)</f>
        <v/>
      </c>
      <c r="EX11" s="303" t="str">
        <f>IF([1]【様式第６号】事業報告書兼チェックシート!F190="","",[1]【様式第６号】事業報告書兼チェックシート!F190)</f>
        <v/>
      </c>
      <c r="EY11" s="303" t="str">
        <f>IF([1]【様式第６号】事業報告書兼チェックシート!F198="","",[1]【様式第６号】事業報告書兼チェックシート!F198)</f>
        <v/>
      </c>
      <c r="EZ11" s="303" t="str">
        <f>IF([1]【様式第６号】事業報告書兼チェックシート!F208="","",[1]【様式第６号】事業報告書兼チェックシート!F208)</f>
        <v/>
      </c>
      <c r="FA11" s="303" t="str">
        <f>IF([1]【様式第６号】事業報告書兼チェックシート!F215="","",[1]【様式第６号】事業報告書兼チェックシート!F215)</f>
        <v/>
      </c>
      <c r="FB11" s="303">
        <f t="shared" si="31"/>
        <v>0</v>
      </c>
      <c r="FC11" s="302">
        <f t="shared" si="32"/>
        <v>0</v>
      </c>
      <c r="FD11" s="302">
        <f t="shared" si="15"/>
        <v>0</v>
      </c>
      <c r="FE11" s="305"/>
      <c r="FF11" s="305"/>
      <c r="FG11" s="301"/>
      <c r="FH11" s="301"/>
      <c r="FI11" s="302">
        <f t="shared" si="16"/>
        <v>0</v>
      </c>
      <c r="FJ11" s="302">
        <f t="shared" si="17"/>
        <v>0</v>
      </c>
      <c r="FK11" s="305"/>
      <c r="FL11" s="309"/>
      <c r="FM11" s="309"/>
      <c r="FN11" s="305"/>
      <c r="FO11" s="305"/>
      <c r="FP11" s="302"/>
      <c r="FQ11" s="302"/>
      <c r="FR11" s="303"/>
      <c r="FS11" s="301"/>
      <c r="FT11" s="301"/>
      <c r="FU11" s="302"/>
      <c r="FV11" s="302"/>
      <c r="FW11" s="303"/>
      <c r="FX11" s="305"/>
      <c r="FY11" s="305"/>
      <c r="FZ11" s="305"/>
      <c r="GA11" s="302"/>
      <c r="GB11" s="302"/>
      <c r="GC11" s="303"/>
      <c r="GD11" s="305"/>
      <c r="GE11" s="305"/>
      <c r="GF11" s="305"/>
      <c r="GG11" s="302"/>
      <c r="GH11" s="302"/>
      <c r="GI11" s="305"/>
      <c r="GJ11" s="305"/>
      <c r="GK11" s="302"/>
      <c r="GL11" s="302"/>
      <c r="GM11" s="310"/>
      <c r="GN11" s="311"/>
      <c r="GO11" s="311"/>
      <c r="GP11" s="311"/>
      <c r="GQ11" s="307">
        <f t="shared" si="18"/>
        <v>0</v>
      </c>
      <c r="GR11" s="307">
        <f t="shared" si="19"/>
        <v>0</v>
      </c>
      <c r="GS11" s="307">
        <f t="shared" si="39"/>
        <v>0</v>
      </c>
      <c r="GT11" s="164"/>
      <c r="GU11" s="164"/>
      <c r="GV11" s="164"/>
      <c r="GW11" s="164"/>
      <c r="GX11" s="164"/>
      <c r="GY11" s="164"/>
      <c r="GZ11" s="164"/>
      <c r="HA11" s="164"/>
      <c r="HB11" s="164"/>
      <c r="HC11" s="164"/>
      <c r="HD11" s="164"/>
      <c r="HE11" s="164"/>
      <c r="HF11" s="164"/>
      <c r="HG11" s="164"/>
      <c r="HH11" s="164"/>
      <c r="HI11" s="164"/>
      <c r="HJ11" s="164"/>
      <c r="HK11" s="164"/>
      <c r="HL11" s="164"/>
      <c r="HM11" s="164"/>
      <c r="HN11" s="164"/>
      <c r="HO11" s="164"/>
      <c r="HP11" s="164"/>
      <c r="HQ11" s="164"/>
      <c r="HR11" s="164"/>
      <c r="HS11" s="164"/>
      <c r="HT11" s="164"/>
      <c r="HU11" s="164"/>
      <c r="HV11" s="164"/>
      <c r="HW11" s="164"/>
      <c r="HX11" s="164"/>
      <c r="HY11" s="164"/>
      <c r="HZ11" s="164"/>
      <c r="IA11" s="164"/>
      <c r="IB11" s="164"/>
      <c r="IC11" s="164"/>
      <c r="ID11" s="164"/>
      <c r="IE11" s="164"/>
      <c r="IF11" s="164"/>
      <c r="IG11" s="164"/>
      <c r="IH11" s="164"/>
      <c r="II11" s="164"/>
      <c r="IJ11" s="164"/>
      <c r="IK11" s="164"/>
      <c r="IL11" s="164"/>
      <c r="IM11" s="164"/>
      <c r="IN11" s="164"/>
      <c r="IO11" s="164"/>
      <c r="IP11" s="164"/>
      <c r="IQ11" s="164"/>
      <c r="IR11" s="164"/>
      <c r="IS11" s="164"/>
      <c r="IT11" s="164"/>
      <c r="IU11" s="164"/>
      <c r="IV11" s="164"/>
      <c r="IW11" s="164"/>
      <c r="IX11" s="164"/>
      <c r="IY11" s="164"/>
      <c r="IZ11" s="164"/>
      <c r="JA11" s="164"/>
      <c r="JB11" s="164"/>
      <c r="JC11" s="164"/>
      <c r="JD11" s="164"/>
      <c r="JE11" s="164"/>
      <c r="JF11" s="164"/>
      <c r="JG11" s="164"/>
      <c r="JH11" s="164"/>
      <c r="JI11" s="164"/>
      <c r="JJ11" s="164"/>
      <c r="JK11" s="164"/>
      <c r="JL11" s="164"/>
      <c r="JM11" s="164"/>
      <c r="JN11" s="164"/>
      <c r="JO11" s="164"/>
      <c r="JP11" s="164"/>
      <c r="JQ11" s="164"/>
      <c r="JR11" s="164"/>
      <c r="JS11" s="164"/>
      <c r="JT11" s="164"/>
      <c r="JU11" s="164"/>
      <c r="JV11" s="164"/>
      <c r="JW11" s="164"/>
      <c r="JX11" s="164"/>
      <c r="JY11" s="164"/>
      <c r="JZ11" s="164"/>
      <c r="KA11" s="164"/>
      <c r="KB11" s="164"/>
      <c r="KC11" s="164"/>
      <c r="KD11" s="164"/>
      <c r="KE11" s="164"/>
      <c r="KF11" s="164"/>
      <c r="KG11" s="164"/>
      <c r="KH11" s="164"/>
      <c r="KI11" s="164"/>
      <c r="KJ11" s="164"/>
      <c r="KK11" s="164"/>
      <c r="KL11" s="164"/>
      <c r="KM11" s="164"/>
      <c r="KN11" s="164"/>
      <c r="KO11" s="164"/>
      <c r="KP11" s="164"/>
      <c r="KQ11" s="164"/>
      <c r="KR11" s="164"/>
      <c r="KS11" s="164"/>
      <c r="KT11" s="164"/>
      <c r="KU11" s="164"/>
      <c r="KV11" s="164"/>
      <c r="KW11" s="164"/>
      <c r="KX11" s="164"/>
      <c r="KY11" s="164"/>
      <c r="KZ11" s="164"/>
      <c r="LA11" s="164"/>
      <c r="LB11" s="164"/>
      <c r="LC11" s="164"/>
      <c r="LD11" s="164"/>
      <c r="LE11" s="164"/>
      <c r="LF11" s="164"/>
      <c r="LG11" s="164"/>
      <c r="LH11" s="164"/>
      <c r="LI11" s="164"/>
      <c r="LJ11" s="164"/>
      <c r="LK11" s="164"/>
      <c r="LL11" s="164"/>
      <c r="LM11" s="164"/>
      <c r="LN11" s="164"/>
      <c r="LO11" s="164"/>
      <c r="LP11" s="164"/>
      <c r="LQ11" s="164"/>
      <c r="LR11" s="164"/>
      <c r="LS11" s="164"/>
      <c r="LT11" s="164"/>
      <c r="LU11" s="164"/>
      <c r="LV11" s="164"/>
      <c r="LW11" s="164"/>
      <c r="LX11" s="164"/>
      <c r="LY11" s="164"/>
      <c r="LZ11" s="164"/>
      <c r="MA11" s="164"/>
      <c r="MB11" s="164"/>
      <c r="MC11" s="164"/>
      <c r="MD11" s="164"/>
      <c r="ME11" s="164"/>
      <c r="MF11" s="164"/>
      <c r="MG11" s="164"/>
      <c r="MH11" s="164"/>
      <c r="MI11" s="164"/>
      <c r="MJ11" s="164"/>
      <c r="MK11" s="164"/>
      <c r="ML11" s="164"/>
      <c r="MM11" s="164"/>
      <c r="MN11" s="164"/>
      <c r="MO11" s="164"/>
      <c r="MP11" s="164"/>
      <c r="MQ11" s="164"/>
      <c r="MR11" s="164"/>
      <c r="MS11" s="164"/>
      <c r="MT11" s="164"/>
      <c r="MU11" s="164"/>
      <c r="MV11" s="164"/>
      <c r="MW11" s="164"/>
      <c r="MX11" s="164"/>
      <c r="MY11" s="164"/>
      <c r="MZ11" s="164"/>
      <c r="NA11" s="164"/>
      <c r="NB11" s="164"/>
      <c r="NC11" s="164"/>
      <c r="ND11" s="164"/>
      <c r="NE11" s="164"/>
      <c r="NF11" s="164"/>
      <c r="NG11" s="164"/>
      <c r="NH11" s="164"/>
      <c r="NI11" s="164"/>
      <c r="NJ11" s="164"/>
      <c r="NK11" s="164"/>
      <c r="NL11" s="164"/>
      <c r="NM11" s="164"/>
      <c r="NN11" s="164"/>
      <c r="NO11" s="164"/>
      <c r="NP11" s="164"/>
      <c r="NQ11" s="164"/>
      <c r="NR11" s="164"/>
      <c r="NS11" s="164"/>
      <c r="NT11" s="164"/>
      <c r="NU11" s="164"/>
      <c r="NV11" s="164"/>
      <c r="NW11" s="164"/>
      <c r="NX11" s="164"/>
      <c r="NY11" s="164"/>
      <c r="NZ11" s="164"/>
      <c r="OA11" s="164"/>
      <c r="OB11" s="164"/>
      <c r="OC11" s="164"/>
      <c r="OD11" s="164"/>
      <c r="OE11" s="164"/>
      <c r="OF11" s="164"/>
      <c r="OG11" s="164"/>
      <c r="OH11" s="164"/>
      <c r="OI11" s="164"/>
      <c r="OJ11" s="164"/>
      <c r="OK11" s="164"/>
      <c r="OL11" s="164"/>
      <c r="OM11" s="164"/>
      <c r="ON11" s="164"/>
      <c r="OO11" s="164"/>
      <c r="OP11" s="164"/>
      <c r="OQ11" s="164"/>
      <c r="OR11" s="164"/>
      <c r="OS11" s="164"/>
      <c r="OT11" s="164"/>
      <c r="OU11" s="164"/>
      <c r="OV11" s="164"/>
      <c r="OW11" s="164"/>
      <c r="OX11" s="164"/>
      <c r="OY11" s="164"/>
      <c r="OZ11" s="164"/>
      <c r="PA11" s="164"/>
      <c r="PB11" s="164"/>
      <c r="PC11" s="164"/>
      <c r="PD11" s="164"/>
      <c r="PE11" s="164"/>
      <c r="PF11" s="164"/>
      <c r="PG11" s="164"/>
      <c r="PH11" s="164"/>
      <c r="PI11" s="164"/>
      <c r="PJ11" s="164"/>
      <c r="PK11" s="164"/>
      <c r="PL11" s="164"/>
      <c r="PM11" s="164"/>
      <c r="PN11" s="164"/>
      <c r="PO11" s="164"/>
      <c r="PP11" s="164"/>
      <c r="PQ11" s="164"/>
      <c r="PR11" s="164"/>
      <c r="PS11" s="164"/>
      <c r="PT11" s="164"/>
      <c r="PU11" s="164"/>
      <c r="PV11" s="164"/>
      <c r="PW11" s="164"/>
      <c r="PX11" s="164"/>
      <c r="PY11" s="164"/>
      <c r="PZ11" s="164"/>
      <c r="QA11" s="164"/>
      <c r="QB11" s="164"/>
      <c r="QC11" s="164"/>
      <c r="QD11" s="164"/>
      <c r="QE11" s="164"/>
      <c r="QF11" s="164"/>
      <c r="QG11" s="164"/>
      <c r="QH11" s="164"/>
      <c r="QI11" s="164"/>
      <c r="QJ11" s="164"/>
      <c r="QK11" s="164"/>
      <c r="QL11" s="164"/>
      <c r="QM11" s="164"/>
      <c r="QN11" s="164"/>
      <c r="QO11" s="164"/>
      <c r="QP11" s="164"/>
      <c r="QQ11" s="164"/>
      <c r="QR11" s="164"/>
      <c r="QS11" s="164"/>
      <c r="QT11" s="164"/>
      <c r="QU11" s="164"/>
      <c r="QV11" s="164"/>
      <c r="QW11" s="164"/>
      <c r="QX11" s="164"/>
      <c r="QY11" s="164"/>
      <c r="QZ11" s="164"/>
      <c r="RA11" s="164"/>
      <c r="RB11" s="164"/>
      <c r="RC11" s="164"/>
      <c r="RD11" s="164"/>
      <c r="RE11" s="164"/>
      <c r="RF11" s="164"/>
      <c r="RG11" s="164"/>
      <c r="RH11" s="164"/>
      <c r="RI11" s="164"/>
      <c r="RJ11" s="164"/>
      <c r="RK11" s="164"/>
      <c r="RL11" s="164"/>
      <c r="RM11" s="164"/>
      <c r="RN11" s="164"/>
      <c r="RO11" s="164"/>
      <c r="RP11" s="164"/>
      <c r="RQ11" s="164"/>
      <c r="RR11" s="164"/>
      <c r="RS11" s="164"/>
      <c r="RT11" s="164"/>
      <c r="RU11" s="164"/>
      <c r="RV11" s="164"/>
      <c r="RW11" s="164"/>
      <c r="RX11" s="164"/>
      <c r="RY11" s="164"/>
      <c r="RZ11" s="164"/>
      <c r="SA11" s="164"/>
      <c r="SB11" s="164"/>
      <c r="SC11" s="164"/>
      <c r="SD11" s="164"/>
      <c r="SE11" s="164"/>
      <c r="SF11" s="164"/>
      <c r="SG11" s="164"/>
      <c r="SH11" s="164"/>
      <c r="SI11" s="164"/>
      <c r="SJ11" s="164"/>
      <c r="SK11" s="164"/>
      <c r="SL11" s="164"/>
      <c r="SM11" s="164"/>
      <c r="SN11" s="164"/>
      <c r="SO11" s="164"/>
      <c r="SP11" s="164"/>
      <c r="SQ11" s="164"/>
      <c r="SR11" s="164"/>
      <c r="SS11" s="164"/>
      <c r="ST11" s="164"/>
      <c r="SU11" s="164"/>
      <c r="SV11" s="164"/>
      <c r="SW11" s="164"/>
      <c r="SX11" s="164"/>
      <c r="SY11" s="164"/>
      <c r="SZ11" s="164"/>
      <c r="TA11" s="164"/>
      <c r="TB11" s="164"/>
      <c r="TC11" s="164"/>
      <c r="TD11" s="164"/>
      <c r="TE11" s="164"/>
      <c r="TF11" s="164"/>
      <c r="TG11" s="164"/>
      <c r="TH11" s="164"/>
      <c r="TI11" s="164"/>
      <c r="TJ11" s="164"/>
      <c r="TK11" s="164"/>
      <c r="TL11" s="164"/>
      <c r="TM11" s="164"/>
      <c r="TN11" s="164"/>
      <c r="TO11" s="164"/>
      <c r="TP11" s="164"/>
      <c r="TQ11" s="164"/>
      <c r="TR11" s="164"/>
      <c r="TS11" s="164"/>
      <c r="TT11" s="164"/>
      <c r="TU11" s="164"/>
      <c r="TV11" s="164"/>
      <c r="TW11" s="164"/>
      <c r="TX11" s="164"/>
      <c r="TY11" s="164"/>
      <c r="TZ11" s="164"/>
      <c r="UA11" s="164"/>
      <c r="UB11" s="164"/>
      <c r="UC11" s="164"/>
      <c r="UD11" s="164"/>
      <c r="UE11" s="164"/>
      <c r="UF11" s="164"/>
      <c r="UG11" s="164"/>
      <c r="UH11" s="164"/>
      <c r="UI11" s="164"/>
      <c r="UJ11" s="164"/>
      <c r="UK11" s="164"/>
      <c r="UL11" s="164"/>
      <c r="UM11" s="164"/>
      <c r="UN11" s="164"/>
      <c r="UO11" s="164"/>
      <c r="UP11" s="164"/>
      <c r="UQ11" s="164"/>
      <c r="UR11" s="164"/>
      <c r="US11" s="164"/>
      <c r="UT11" s="164"/>
      <c r="UU11" s="164"/>
      <c r="UV11" s="164"/>
      <c r="UW11" s="164"/>
      <c r="UX11" s="164"/>
      <c r="UY11" s="164"/>
      <c r="UZ11" s="164"/>
      <c r="VA11" s="164"/>
      <c r="VB11" s="164"/>
      <c r="VC11" s="164"/>
      <c r="VD11" s="164"/>
      <c r="VE11" s="164"/>
      <c r="VF11" s="164"/>
      <c r="VG11" s="164"/>
      <c r="VH11" s="164"/>
      <c r="VI11" s="164"/>
      <c r="VJ11" s="164"/>
      <c r="VK11" s="164"/>
      <c r="VL11" s="164"/>
      <c r="VM11" s="164"/>
      <c r="VN11" s="164"/>
      <c r="VO11" s="164"/>
      <c r="VP11" s="164"/>
      <c r="VQ11" s="164"/>
      <c r="VR11" s="164"/>
      <c r="VS11" s="164"/>
      <c r="VT11" s="164"/>
      <c r="VU11" s="164"/>
      <c r="VV11" s="164"/>
      <c r="VW11" s="164"/>
      <c r="VX11" s="164"/>
      <c r="VY11" s="164"/>
      <c r="VZ11" s="164"/>
      <c r="WA11" s="164"/>
      <c r="WB11" s="164"/>
      <c r="WC11" s="164"/>
      <c r="WD11" s="164"/>
      <c r="WE11" s="164"/>
      <c r="WF11" s="164"/>
      <c r="WG11" s="164"/>
      <c r="WH11" s="164"/>
      <c r="WI11" s="164"/>
      <c r="WJ11" s="164"/>
      <c r="WK11" s="164"/>
      <c r="WL11" s="164"/>
      <c r="WM11" s="164"/>
      <c r="WN11" s="164"/>
      <c r="WO11" s="164"/>
      <c r="WP11" s="164"/>
      <c r="WQ11" s="164"/>
      <c r="WR11" s="164"/>
      <c r="WS11" s="164"/>
      <c r="WT11" s="164"/>
      <c r="WU11" s="164"/>
      <c r="WV11" s="164"/>
      <c r="WW11" s="164"/>
      <c r="WX11" s="164"/>
      <c r="WY11" s="164"/>
      <c r="WZ11" s="164"/>
      <c r="XA11" s="164"/>
      <c r="XB11" s="164"/>
      <c r="XC11" s="164"/>
      <c r="XD11" s="164"/>
      <c r="XE11" s="164"/>
      <c r="XF11" s="164"/>
      <c r="XG11" s="164"/>
      <c r="XH11" s="164"/>
      <c r="XI11" s="164"/>
      <c r="XJ11" s="164"/>
      <c r="XK11" s="164"/>
      <c r="XL11" s="164"/>
      <c r="XM11" s="164"/>
      <c r="XN11" s="164"/>
      <c r="XO11" s="164"/>
      <c r="XP11" s="164"/>
      <c r="XQ11" s="164"/>
      <c r="XR11" s="164"/>
      <c r="XS11" s="164"/>
      <c r="XT11" s="164"/>
      <c r="XU11" s="164"/>
      <c r="XV11" s="164"/>
      <c r="XW11" s="164"/>
      <c r="XX11" s="164"/>
      <c r="XY11" s="164"/>
      <c r="XZ11" s="164"/>
      <c r="YA11" s="164"/>
      <c r="YB11" s="164"/>
      <c r="YC11" s="164"/>
      <c r="YD11" s="164"/>
      <c r="YE11" s="164"/>
      <c r="YF11" s="164"/>
      <c r="YG11" s="164"/>
      <c r="YH11" s="164"/>
      <c r="YI11" s="164"/>
      <c r="YJ11" s="164"/>
      <c r="YK11" s="164"/>
      <c r="YL11" s="164"/>
      <c r="YM11" s="164"/>
      <c r="YN11" s="164"/>
      <c r="YO11" s="164"/>
      <c r="YP11" s="164"/>
      <c r="YQ11" s="164"/>
      <c r="YR11" s="164"/>
      <c r="YS11" s="164"/>
      <c r="YT11" s="164"/>
      <c r="YU11" s="164"/>
      <c r="YV11" s="164"/>
      <c r="YW11" s="164"/>
      <c r="YX11" s="164"/>
      <c r="YY11" s="164"/>
      <c r="YZ11" s="164"/>
      <c r="ZA11" s="164"/>
      <c r="ZB11" s="164"/>
      <c r="ZC11" s="164"/>
      <c r="ZD11" s="164"/>
      <c r="ZE11" s="164"/>
      <c r="ZF11" s="164"/>
      <c r="ZG11" s="164"/>
      <c r="ZH11" s="164"/>
      <c r="ZI11" s="164"/>
      <c r="ZJ11" s="164"/>
      <c r="ZK11" s="164"/>
      <c r="ZL11" s="164"/>
      <c r="ZM11" s="164"/>
      <c r="ZN11" s="164"/>
      <c r="ZO11" s="164"/>
      <c r="ZP11" s="164"/>
      <c r="ZQ11" s="164"/>
      <c r="ZR11" s="164"/>
      <c r="ZS11" s="164"/>
      <c r="ZT11" s="164"/>
      <c r="ZU11" s="164"/>
      <c r="ZV11" s="164"/>
      <c r="ZW11" s="164"/>
      <c r="ZX11" s="164"/>
      <c r="ZY11" s="164"/>
      <c r="ZZ11" s="164"/>
      <c r="AAA11" s="164"/>
      <c r="AAB11" s="164"/>
      <c r="AAC11" s="164"/>
      <c r="AAD11" s="164"/>
      <c r="AAE11" s="164"/>
      <c r="AAF11" s="164"/>
      <c r="AAG11" s="164"/>
      <c r="AAH11" s="164"/>
      <c r="AAI11" s="164"/>
      <c r="AAJ11" s="164"/>
      <c r="AAK11" s="164"/>
      <c r="AAL11" s="164"/>
      <c r="AAM11" s="164"/>
      <c r="AAN11" s="164"/>
      <c r="AAO11" s="164"/>
      <c r="AAP11" s="164"/>
      <c r="AAQ11" s="164"/>
      <c r="AAR11" s="164"/>
      <c r="AAS11" s="164"/>
      <c r="AAT11" s="164"/>
      <c r="AAU11" s="164"/>
      <c r="AAV11" s="164"/>
      <c r="AAW11" s="164"/>
      <c r="AAX11" s="164"/>
      <c r="AAY11" s="164"/>
      <c r="AAZ11" s="164"/>
      <c r="ABA11" s="164"/>
      <c r="ABB11" s="164"/>
      <c r="ABC11" s="164"/>
      <c r="ABD11" s="164"/>
      <c r="ABE11" s="164"/>
      <c r="ABF11" s="164"/>
      <c r="ABG11" s="164"/>
      <c r="ABH11" s="164"/>
      <c r="ABI11" s="164"/>
      <c r="ABJ11" s="164"/>
      <c r="ABK11" s="164"/>
      <c r="ABL11" s="164"/>
      <c r="ABM11" s="164"/>
      <c r="ABN11" s="164"/>
      <c r="ABO11" s="164"/>
      <c r="ABP11" s="164"/>
      <c r="ABQ11" s="164"/>
      <c r="ABR11" s="164"/>
      <c r="ABS11" s="164"/>
      <c r="ABT11" s="164"/>
      <c r="ABU11" s="164"/>
      <c r="ABV11" s="164"/>
      <c r="ABW11" s="164"/>
      <c r="ABX11" s="164"/>
      <c r="ABY11" s="164"/>
      <c r="ABZ11" s="164"/>
      <c r="ACA11" s="164"/>
      <c r="ACB11" s="164"/>
      <c r="ACC11" s="164"/>
      <c r="ACD11" s="164"/>
      <c r="ACE11" s="164"/>
      <c r="ACF11" s="164"/>
      <c r="ACG11" s="164"/>
      <c r="ACH11" s="164"/>
      <c r="ACI11" s="164"/>
      <c r="ACJ11" s="164"/>
      <c r="ACK11" s="164"/>
      <c r="ACL11" s="164"/>
      <c r="ACM11" s="164"/>
      <c r="ACN11" s="164"/>
      <c r="ACO11" s="164"/>
      <c r="ACP11" s="164"/>
      <c r="ACQ11" s="164"/>
      <c r="ACR11" s="164"/>
      <c r="ACS11" s="164"/>
      <c r="ACT11" s="164"/>
      <c r="ACU11" s="164"/>
      <c r="ACV11" s="164"/>
      <c r="ACW11" s="164"/>
      <c r="ACX11" s="164"/>
      <c r="ACY11" s="164"/>
      <c r="ACZ11" s="164"/>
      <c r="ADA11" s="164"/>
      <c r="ADB11" s="164"/>
      <c r="ADC11" s="164"/>
      <c r="ADD11" s="164"/>
      <c r="ADE11" s="164"/>
      <c r="ADF11" s="164"/>
      <c r="ADG11" s="164"/>
      <c r="ADH11" s="164"/>
      <c r="ADI11" s="164"/>
      <c r="ADJ11" s="164"/>
      <c r="ADK11" s="164"/>
      <c r="ADL11" s="164"/>
      <c r="ADM11" s="164"/>
      <c r="ADN11" s="164"/>
      <c r="ADO11" s="164"/>
      <c r="ADP11" s="164"/>
      <c r="ADQ11" s="164"/>
      <c r="ADR11" s="164"/>
      <c r="ADS11" s="164"/>
      <c r="ADT11" s="164"/>
      <c r="ADU11" s="164"/>
      <c r="ADV11" s="164"/>
      <c r="ADW11" s="164"/>
      <c r="ADX11" s="164"/>
      <c r="ADY11" s="164"/>
      <c r="ADZ11" s="164"/>
      <c r="AEA11" s="164"/>
      <c r="AEB11" s="164"/>
      <c r="AEC11" s="164"/>
      <c r="AED11" s="164"/>
      <c r="AEE11" s="164"/>
      <c r="AEF11" s="164"/>
      <c r="AEG11" s="164"/>
      <c r="AEH11" s="164"/>
      <c r="AEI11" s="164"/>
      <c r="AEJ11" s="164"/>
      <c r="AEK11" s="164"/>
      <c r="AEL11" s="164"/>
      <c r="AEM11" s="164"/>
      <c r="AEN11" s="164"/>
      <c r="AEO11" s="164"/>
      <c r="AEP11" s="164"/>
      <c r="AEQ11" s="164"/>
      <c r="AER11" s="164"/>
      <c r="AES11" s="164"/>
      <c r="AET11" s="164"/>
      <c r="AEU11" s="164"/>
      <c r="AEV11" s="164"/>
      <c r="AEW11" s="164"/>
      <c r="AEX11" s="164"/>
      <c r="AEY11" s="164"/>
      <c r="AEZ11" s="164"/>
      <c r="AFA11" s="164"/>
      <c r="AFB11" s="164"/>
      <c r="AFC11" s="164"/>
      <c r="AFD11" s="164"/>
      <c r="AFE11" s="164"/>
      <c r="AFF11" s="164"/>
      <c r="AFG11" s="164"/>
      <c r="AFH11" s="164"/>
      <c r="AFI11" s="164"/>
      <c r="AFJ11" s="164"/>
      <c r="AFK11" s="164"/>
      <c r="AFL11" s="164"/>
      <c r="AFM11" s="164"/>
      <c r="AFN11" s="164"/>
      <c r="AFO11" s="164"/>
      <c r="AFP11" s="164"/>
      <c r="AFQ11" s="164"/>
      <c r="AFR11" s="164"/>
      <c r="AFS11" s="164"/>
      <c r="AFT11" s="164"/>
      <c r="AFU11" s="164"/>
      <c r="AFV11" s="164"/>
      <c r="AFW11" s="164"/>
      <c r="AFX11" s="164"/>
      <c r="AFY11" s="164"/>
      <c r="AFZ11" s="164"/>
      <c r="AGA11" s="164"/>
      <c r="AGB11" s="164"/>
      <c r="AGC11" s="164"/>
      <c r="AGD11" s="164"/>
      <c r="AGE11" s="164"/>
      <c r="AGF11" s="164"/>
      <c r="AGG11" s="164"/>
      <c r="AGH11" s="164"/>
      <c r="AGI11" s="164"/>
      <c r="AGJ11" s="164"/>
      <c r="AGK11" s="164"/>
      <c r="AGL11" s="164"/>
      <c r="AGM11" s="164"/>
      <c r="AGN11" s="164"/>
      <c r="AGO11" s="164"/>
      <c r="AGP11" s="164"/>
      <c r="AGQ11" s="164"/>
      <c r="AGR11" s="164"/>
      <c r="AGS11" s="164"/>
      <c r="AGT11" s="164"/>
      <c r="AGU11" s="164"/>
    </row>
    <row r="12" spans="1:879" ht="30" customHeight="1" outlineLevel="1" x14ac:dyDescent="0.15">
      <c r="B12" s="358" t="s">
        <v>506</v>
      </c>
      <c r="DL12" s="358" t="s">
        <v>466</v>
      </c>
    </row>
    <row r="13" spans="1:879" s="313" customFormat="1" ht="30" hidden="1" customHeight="1" x14ac:dyDescent="0.15">
      <c r="B13" s="331">
        <f>SUBTOTAL(3,B11:B11)</f>
        <v>1</v>
      </c>
      <c r="C13" s="332" t="s">
        <v>453</v>
      </c>
      <c r="D13" s="333">
        <f>SUBTOTAL(3,D11:D11)</f>
        <v>1</v>
      </c>
      <c r="E13" s="333">
        <f>SUBTOTAL(3,E11:E11)</f>
        <v>1</v>
      </c>
      <c r="G13" s="333">
        <f>SUBTOTAL(3,G11:G11)</f>
        <v>0</v>
      </c>
      <c r="H13" s="334"/>
      <c r="J13" s="335"/>
      <c r="K13" s="331">
        <f>SUBTOTAL(3,K11:K11)</f>
        <v>1</v>
      </c>
      <c r="L13" s="335"/>
      <c r="M13" s="335"/>
      <c r="N13" s="336"/>
      <c r="O13" s="331">
        <f t="shared" ref="O13:AM13" si="60">SUBTOTAL(9,O11:O11)</f>
        <v>0</v>
      </c>
      <c r="P13" s="331">
        <f t="shared" si="60"/>
        <v>0</v>
      </c>
      <c r="Q13" s="331">
        <f t="shared" si="60"/>
        <v>0</v>
      </c>
      <c r="R13" s="331">
        <f t="shared" si="60"/>
        <v>0</v>
      </c>
      <c r="S13" s="331">
        <f t="shared" si="60"/>
        <v>0</v>
      </c>
      <c r="T13" s="331">
        <f t="shared" si="60"/>
        <v>0</v>
      </c>
      <c r="U13" s="331">
        <f t="shared" si="60"/>
        <v>0</v>
      </c>
      <c r="V13" s="331">
        <f t="shared" si="60"/>
        <v>0</v>
      </c>
      <c r="W13" s="331">
        <f t="shared" si="60"/>
        <v>0</v>
      </c>
      <c r="X13" s="331">
        <f t="shared" si="60"/>
        <v>0</v>
      </c>
      <c r="Y13" s="331">
        <f t="shared" si="60"/>
        <v>0</v>
      </c>
      <c r="Z13" s="331">
        <f t="shared" si="60"/>
        <v>0</v>
      </c>
      <c r="AA13" s="331">
        <f t="shared" si="60"/>
        <v>0</v>
      </c>
      <c r="AB13" s="331">
        <f t="shared" si="60"/>
        <v>0</v>
      </c>
      <c r="AC13" s="331">
        <f t="shared" si="60"/>
        <v>0</v>
      </c>
      <c r="AD13" s="331">
        <f t="shared" si="60"/>
        <v>0</v>
      </c>
      <c r="AE13" s="331">
        <f t="shared" si="60"/>
        <v>0</v>
      </c>
      <c r="AF13" s="331">
        <f t="shared" si="60"/>
        <v>0</v>
      </c>
      <c r="AG13" s="331">
        <f t="shared" si="60"/>
        <v>0</v>
      </c>
      <c r="AH13" s="331">
        <f t="shared" si="60"/>
        <v>0</v>
      </c>
      <c r="AI13" s="331">
        <f t="shared" si="60"/>
        <v>0</v>
      </c>
      <c r="AJ13" s="331">
        <f t="shared" si="60"/>
        <v>0</v>
      </c>
      <c r="AK13" s="331">
        <f t="shared" si="60"/>
        <v>0</v>
      </c>
      <c r="AL13" s="331">
        <f t="shared" si="60"/>
        <v>0</v>
      </c>
      <c r="AM13" s="331">
        <f t="shared" si="60"/>
        <v>0</v>
      </c>
      <c r="AN13" s="331">
        <f t="shared" ref="AN13:AT13" si="61">SUBTOTAL(3,AN11:AN11)</f>
        <v>1</v>
      </c>
      <c r="AO13" s="331">
        <f t="shared" si="61"/>
        <v>1</v>
      </c>
      <c r="AP13" s="331">
        <f t="shared" si="61"/>
        <v>1</v>
      </c>
      <c r="AQ13" s="331">
        <f t="shared" si="61"/>
        <v>1</v>
      </c>
      <c r="AR13" s="331">
        <f t="shared" si="61"/>
        <v>1</v>
      </c>
      <c r="AS13" s="331">
        <f t="shared" si="61"/>
        <v>1</v>
      </c>
      <c r="AT13" s="331">
        <f t="shared" si="61"/>
        <v>1</v>
      </c>
      <c r="AU13" s="331">
        <f>SUBTOTAL(9,AU11:AU11)</f>
        <v>0</v>
      </c>
      <c r="AV13" s="331">
        <f>SUBTOTAL(9,AV11:AV11)</f>
        <v>0</v>
      </c>
      <c r="AW13" s="331">
        <f>SUBTOTAL(3,AW11:AW11)</f>
        <v>1</v>
      </c>
      <c r="AX13" s="331">
        <f>SUBTOTAL(3,AX11:AX11)</f>
        <v>1</v>
      </c>
      <c r="AY13" s="331">
        <f>SUBTOTAL(3,AY11:AY11)</f>
        <v>1</v>
      </c>
      <c r="AZ13" s="331">
        <f t="shared" ref="AZ13:BN13" si="62">SUBTOTAL(9,AZ11:AZ11)</f>
        <v>0</v>
      </c>
      <c r="BA13" s="331">
        <f t="shared" si="62"/>
        <v>0</v>
      </c>
      <c r="BB13" s="331">
        <f t="shared" si="62"/>
        <v>0</v>
      </c>
      <c r="BC13" s="331">
        <f t="shared" si="62"/>
        <v>0</v>
      </c>
      <c r="BD13" s="331">
        <f t="shared" si="62"/>
        <v>0</v>
      </c>
      <c r="BE13" s="331">
        <f t="shared" si="62"/>
        <v>0</v>
      </c>
      <c r="BF13" s="331">
        <f t="shared" si="62"/>
        <v>0</v>
      </c>
      <c r="BG13" s="331">
        <f t="shared" si="62"/>
        <v>0</v>
      </c>
      <c r="BH13" s="331">
        <f t="shared" si="62"/>
        <v>0</v>
      </c>
      <c r="BI13" s="331">
        <f t="shared" si="62"/>
        <v>0</v>
      </c>
      <c r="BJ13" s="331">
        <f t="shared" si="62"/>
        <v>0</v>
      </c>
      <c r="BK13" s="331">
        <f t="shared" si="62"/>
        <v>0</v>
      </c>
      <c r="BL13" s="331">
        <f t="shared" si="62"/>
        <v>0</v>
      </c>
      <c r="BM13" s="331">
        <f t="shared" si="62"/>
        <v>0</v>
      </c>
      <c r="BN13" s="331">
        <f t="shared" si="62"/>
        <v>0</v>
      </c>
      <c r="BO13" s="331">
        <f>SUBTOTAL(3,BO11:BO11)</f>
        <v>0</v>
      </c>
      <c r="BP13" s="331">
        <f>SUBTOTAL(3,BP11:BP11)</f>
        <v>0</v>
      </c>
      <c r="BQ13" s="331">
        <f>SUBTOTAL(3,BQ11:BQ11)</f>
        <v>0</v>
      </c>
      <c r="BR13" s="331">
        <f>SUBTOTAL(9,BR11:BR11)</f>
        <v>0</v>
      </c>
      <c r="BS13" s="331">
        <f>SUBTOTAL(3,BS11:BS11)</f>
        <v>0</v>
      </c>
      <c r="BT13" s="331">
        <f>SUBTOTAL(9,BT11:BT11)</f>
        <v>0</v>
      </c>
      <c r="BU13" s="334"/>
      <c r="BV13" s="334"/>
      <c r="BW13" s="334"/>
      <c r="BX13" s="334"/>
      <c r="BY13" s="334"/>
      <c r="BZ13" s="334"/>
      <c r="CA13" s="334"/>
      <c r="CB13" s="334"/>
      <c r="CC13" s="334"/>
      <c r="CD13" s="334"/>
      <c r="CE13" s="334"/>
      <c r="CF13" s="334"/>
      <c r="CG13" s="334"/>
      <c r="CH13" s="331">
        <f>SUBTOTAL(9,CH11:CH11)</f>
        <v>0</v>
      </c>
      <c r="CI13" s="331">
        <f>SUBTOTAL(3,CI11:CI11)</f>
        <v>1</v>
      </c>
      <c r="CK13" s="333">
        <f>SUBTOTAL(3,CK11:CK11)</f>
        <v>1</v>
      </c>
      <c r="CL13" s="331">
        <f>SUBTOTAL(9,CL11:CL11)</f>
        <v>0</v>
      </c>
      <c r="CM13" s="331">
        <f>SUBTOTAL(9,CM11:CM11)</f>
        <v>0</v>
      </c>
      <c r="CN13" s="335"/>
      <c r="CO13" s="334"/>
      <c r="CR13" s="334"/>
      <c r="CS13" s="334"/>
      <c r="CV13" s="331">
        <f>SUBTOTAL(3,CV11:CV11)</f>
        <v>1</v>
      </c>
      <c r="CX13" s="331">
        <f>SUBTOTAL(3,CX11:CX11)</f>
        <v>1</v>
      </c>
      <c r="CZ13" s="331">
        <f>SUBTOTAL(3,CZ11:CZ11)</f>
        <v>1</v>
      </c>
      <c r="DB13" s="331">
        <f>SUBTOTAL(3,DB11:DB11)</f>
        <v>1</v>
      </c>
      <c r="DD13" s="331">
        <f>SUBTOTAL(3,DD11:DD11)</f>
        <v>1</v>
      </c>
      <c r="DL13" s="331" t="e">
        <f>SUBTOTAL(9,DL11:DL11)</f>
        <v>#REF!</v>
      </c>
      <c r="DM13" s="331" t="e">
        <f>SUBTOTAL(9,DM11:DM11)</f>
        <v>#REF!</v>
      </c>
      <c r="DN13" s="331">
        <f>SUBTOTAL(3,DN11:DN11)</f>
        <v>0</v>
      </c>
      <c r="DO13" s="331" t="e">
        <f>SUBTOTAL(9,DO11:DO11)</f>
        <v>#REF!</v>
      </c>
      <c r="DP13" s="331" t="e">
        <f>SUBTOTAL(9,DP11:DP11)</f>
        <v>#REF!</v>
      </c>
      <c r="DQ13" s="331" t="e">
        <f>SUBTOTAL(9,DQ11:DQ11)</f>
        <v>#REF!</v>
      </c>
      <c r="DR13" s="331" t="e">
        <f>SUBTOTAL(9,DR11:DR11)</f>
        <v>#REF!</v>
      </c>
      <c r="DS13" s="331">
        <f>SUBTOTAL(3,DS11:DS11)</f>
        <v>0</v>
      </c>
      <c r="DT13" s="331" t="e">
        <f>SUBTOTAL(9,DT11:DT11)</f>
        <v>#REF!</v>
      </c>
      <c r="DU13" s="331" t="e">
        <f>SUBTOTAL(9,DU11:DU11)</f>
        <v>#REF!</v>
      </c>
      <c r="DV13" s="331" t="e">
        <f>SUBTOTAL(9,DV11:DV11)</f>
        <v>#REF!</v>
      </c>
      <c r="DW13" s="331" t="e">
        <f>SUBTOTAL(9,DW11:DW11)</f>
        <v>#REF!</v>
      </c>
      <c r="DX13" s="331">
        <f>SUBTOTAL(3,DX11:DX11)</f>
        <v>0</v>
      </c>
      <c r="DY13" s="331" t="e">
        <f>SUBTOTAL(9,DY11:DY11)</f>
        <v>#REF!</v>
      </c>
      <c r="DZ13" s="331" t="e">
        <f>SUBTOTAL(9,DZ11:DZ11)</f>
        <v>#REF!</v>
      </c>
      <c r="EA13" s="331" t="e">
        <f>SUBTOTAL(9,EA11:EA11)</f>
        <v>#REF!</v>
      </c>
      <c r="EB13" s="331" t="e">
        <f>SUBTOTAL(9,EB11:EB11)</f>
        <v>#REF!</v>
      </c>
      <c r="EC13" s="331">
        <f>SUBTOTAL(3,EC11:EC11)</f>
        <v>1</v>
      </c>
      <c r="ED13" s="331" t="e">
        <f t="shared" ref="ED13:ET13" si="63">SUBTOTAL(9,ED11:ED11)</f>
        <v>#REF!</v>
      </c>
      <c r="EE13" s="331" t="e">
        <f t="shared" si="63"/>
        <v>#REF!</v>
      </c>
      <c r="EF13" s="331">
        <f t="shared" si="63"/>
        <v>0</v>
      </c>
      <c r="EG13" s="331" t="e">
        <f t="shared" si="63"/>
        <v>#REF!</v>
      </c>
      <c r="EH13" s="331" t="e">
        <f t="shared" si="63"/>
        <v>#REF!</v>
      </c>
      <c r="EI13" s="331" t="e">
        <f t="shared" si="63"/>
        <v>#REF!</v>
      </c>
      <c r="EJ13" s="331" t="e">
        <f t="shared" si="63"/>
        <v>#REF!</v>
      </c>
      <c r="EK13" s="331" t="e">
        <f t="shared" si="63"/>
        <v>#REF!</v>
      </c>
      <c r="EL13" s="331" t="e">
        <f t="shared" si="63"/>
        <v>#REF!</v>
      </c>
      <c r="EM13" s="331" t="e">
        <f t="shared" si="63"/>
        <v>#REF!</v>
      </c>
      <c r="EN13" s="331" t="e">
        <f t="shared" si="63"/>
        <v>#REF!</v>
      </c>
      <c r="EO13" s="331">
        <f t="shared" si="63"/>
        <v>0</v>
      </c>
      <c r="EP13" s="331">
        <f t="shared" si="63"/>
        <v>0</v>
      </c>
      <c r="EQ13" s="331">
        <f t="shared" si="63"/>
        <v>0</v>
      </c>
      <c r="ER13" s="331" t="e">
        <f t="shared" si="63"/>
        <v>#REF!</v>
      </c>
      <c r="ES13" s="331" t="e">
        <f t="shared" si="63"/>
        <v>#REF!</v>
      </c>
      <c r="ET13" s="331">
        <f t="shared" si="63"/>
        <v>0</v>
      </c>
      <c r="EU13" s="331">
        <f t="shared" ref="EU13:FA13" si="64">SUBTOTAL(3,EU11:EU11)</f>
        <v>1</v>
      </c>
      <c r="EV13" s="331">
        <f t="shared" si="64"/>
        <v>1</v>
      </c>
      <c r="EW13" s="331">
        <f t="shared" si="64"/>
        <v>1</v>
      </c>
      <c r="EX13" s="331">
        <f t="shared" si="64"/>
        <v>1</v>
      </c>
      <c r="EY13" s="331">
        <f t="shared" si="64"/>
        <v>1</v>
      </c>
      <c r="EZ13" s="331">
        <f t="shared" si="64"/>
        <v>1</v>
      </c>
      <c r="FA13" s="331">
        <f t="shared" si="64"/>
        <v>1</v>
      </c>
      <c r="FB13" s="331">
        <f>SUBTOTAL(9,FB11:FB11)</f>
        <v>0</v>
      </c>
      <c r="FC13" s="331">
        <f>SUBTOTAL(9,FC11:FC11)</f>
        <v>0</v>
      </c>
      <c r="FD13" s="331">
        <f>SUBTOTAL(9,FD11:FD11)</f>
        <v>0</v>
      </c>
      <c r="FE13" s="331">
        <f>SUBTOTAL(3,FE11:FE11)</f>
        <v>0</v>
      </c>
      <c r="FF13" s="331">
        <f>SUBTOTAL(3,FF11:FF11)</f>
        <v>0</v>
      </c>
      <c r="FG13" s="331">
        <f>SUBTOTAL(3,FG11:FG11)</f>
        <v>0</v>
      </c>
      <c r="FH13" s="331">
        <f>SUBTOTAL(3,FH11:FH11)</f>
        <v>0</v>
      </c>
      <c r="FI13" s="331">
        <f>SUBTOTAL(9,FI11:FI11)</f>
        <v>0</v>
      </c>
      <c r="FJ13" s="331">
        <f>SUBTOTAL(9,FJ11:FJ11)</f>
        <v>0</v>
      </c>
      <c r="FK13" s="331">
        <f>SUBTOTAL(9,FK11:FK11)</f>
        <v>0</v>
      </c>
      <c r="FL13" s="331">
        <f>SUBTOTAL(9,FL11:FL11)</f>
        <v>0</v>
      </c>
      <c r="FM13" s="331">
        <f>SUBTOTAL(3,FM11:FM11)</f>
        <v>0</v>
      </c>
      <c r="FN13" s="331">
        <f>SUBTOTAL(9,FN11:FN11)</f>
        <v>0</v>
      </c>
      <c r="FO13" s="331">
        <f>SUBTOTAL(3,FO11:FO11)</f>
        <v>0</v>
      </c>
      <c r="FP13" s="331">
        <f t="shared" ref="FP13:GC13" si="65">SUBTOTAL(9,FP11:FP11)</f>
        <v>0</v>
      </c>
      <c r="FQ13" s="331">
        <f t="shared" si="65"/>
        <v>0</v>
      </c>
      <c r="FR13" s="331">
        <f t="shared" si="65"/>
        <v>0</v>
      </c>
      <c r="FS13" s="331">
        <f t="shared" si="65"/>
        <v>0</v>
      </c>
      <c r="FT13" s="331">
        <f t="shared" si="65"/>
        <v>0</v>
      </c>
      <c r="FU13" s="331">
        <f t="shared" si="65"/>
        <v>0</v>
      </c>
      <c r="FV13" s="331">
        <f t="shared" si="65"/>
        <v>0</v>
      </c>
      <c r="FW13" s="331">
        <f t="shared" si="65"/>
        <v>0</v>
      </c>
      <c r="FX13" s="331">
        <f t="shared" si="65"/>
        <v>0</v>
      </c>
      <c r="FY13" s="331">
        <f t="shared" si="65"/>
        <v>0</v>
      </c>
      <c r="FZ13" s="331">
        <f t="shared" si="65"/>
        <v>0</v>
      </c>
      <c r="GA13" s="331">
        <f t="shared" si="65"/>
        <v>0</v>
      </c>
      <c r="GB13" s="331">
        <f t="shared" si="65"/>
        <v>0</v>
      </c>
      <c r="GC13" s="331">
        <f t="shared" si="65"/>
        <v>0</v>
      </c>
      <c r="GD13" s="331">
        <f>SUBTOTAL(3,GD11:GD11)</f>
        <v>0</v>
      </c>
      <c r="GE13" s="331">
        <f>SUBTOTAL(3,GE11:GE11)</f>
        <v>0</v>
      </c>
      <c r="GF13" s="331">
        <f>SUBTOTAL(3,GF11:GF11)</f>
        <v>0</v>
      </c>
      <c r="GG13" s="331">
        <f>SUBTOTAL(9,GG11:GG11)</f>
        <v>0</v>
      </c>
      <c r="GH13" s="331">
        <f>SUBTOTAL(9,GH11:GH11)</f>
        <v>0</v>
      </c>
      <c r="GI13" s="331">
        <f>SUBTOTAL(3,GI11:GI11)</f>
        <v>0</v>
      </c>
      <c r="GJ13" s="331">
        <f>SUBTOTAL(3,GJ11:GJ11)</f>
        <v>0</v>
      </c>
      <c r="GK13" s="331">
        <f>SUBTOTAL(9,GK11:GK11)</f>
        <v>0</v>
      </c>
      <c r="GL13" s="331">
        <f>SUBTOTAL(9,GL11:GL11)</f>
        <v>0</v>
      </c>
      <c r="GN13" s="334"/>
      <c r="GO13" s="334"/>
      <c r="GP13" s="334"/>
      <c r="GQ13" s="331">
        <f>SUBTOTAL(9,GQ11:GQ11)</f>
        <v>0</v>
      </c>
      <c r="GR13" s="331">
        <f>SUBTOTAL(9,GR11:GR11)</f>
        <v>0</v>
      </c>
      <c r="GS13" s="331">
        <f>SUBTOTAL(9,GS11:GS11)</f>
        <v>0</v>
      </c>
    </row>
    <row r="14" spans="1:879" ht="30" customHeight="1" x14ac:dyDescent="0.15"/>
    <row r="15" spans="1:879" ht="30" customHeight="1" x14ac:dyDescent="0.15"/>
    <row r="16" spans="1:879" ht="30" customHeight="1" x14ac:dyDescent="0.15"/>
    <row r="17" ht="30" customHeight="1" x14ac:dyDescent="0.15"/>
    <row r="18" ht="30" customHeight="1" x14ac:dyDescent="0.15"/>
    <row r="19" ht="30" customHeight="1" x14ac:dyDescent="0.15"/>
    <row r="20" ht="30" customHeight="1" x14ac:dyDescent="0.15"/>
    <row r="21" ht="30" customHeight="1" x14ac:dyDescent="0.15"/>
    <row r="22" ht="30" customHeight="1" x14ac:dyDescent="0.15"/>
    <row r="23" ht="30" customHeight="1" x14ac:dyDescent="0.15"/>
    <row r="24" ht="30" customHeight="1" x14ac:dyDescent="0.15"/>
    <row r="25" ht="30" customHeight="1" x14ac:dyDescent="0.15"/>
    <row r="26" ht="30" customHeight="1" x14ac:dyDescent="0.15"/>
    <row r="27" ht="30" customHeight="1" x14ac:dyDescent="0.15"/>
  </sheetData>
  <mergeCells count="9">
    <mergeCell ref="ED4:EG4"/>
    <mergeCell ref="AB4:AD4"/>
    <mergeCell ref="X4:Z4"/>
    <mergeCell ref="BU5:BZ5"/>
    <mergeCell ref="CA5:CF5"/>
    <mergeCell ref="AZ3:AZ5"/>
    <mergeCell ref="DH3:DJ4"/>
    <mergeCell ref="EA4:EC4"/>
    <mergeCell ref="CV3:DE3"/>
  </mergeCells>
  <phoneticPr fontId="1"/>
  <conditionalFormatting sqref="O6:AW11 AY6:AZ11">
    <cfRule type="expression" dxfId="13" priority="22">
      <formula>($D6="改修")</formula>
    </cfRule>
  </conditionalFormatting>
  <conditionalFormatting sqref="BA6:BT11">
    <cfRule type="expression" dxfId="12" priority="21">
      <formula>OR($D6="新築",$D6="登録")</formula>
    </cfRule>
  </conditionalFormatting>
  <conditionalFormatting sqref="FK6:GL11">
    <cfRule type="expression" dxfId="11" priority="6">
      <formula>OR($D6="新築",$D6="登録")</formula>
    </cfRule>
  </conditionalFormatting>
  <conditionalFormatting sqref="DL6:DZ11 ED6:EG10 EA6:EB10 EG11 EA11 EH6:FJ11 EC6:EC11">
    <cfRule type="expression" dxfId="10" priority="5">
      <formula>OR($D6="改修",$D6="登録")</formula>
    </cfRule>
  </conditionalFormatting>
  <conditionalFormatting sqref="ED11">
    <cfRule type="expression" dxfId="9" priority="4">
      <formula>OR($D11="改修",$D11="登録")</formula>
    </cfRule>
  </conditionalFormatting>
  <conditionalFormatting sqref="EE11:EF11">
    <cfRule type="expression" dxfId="8" priority="3">
      <formula>OR($D11="改修",$D11="登録")</formula>
    </cfRule>
  </conditionalFormatting>
  <conditionalFormatting sqref="EB11">
    <cfRule type="expression" dxfId="7" priority="2">
      <formula>OR($D11="改修",$D11="登録")</formula>
    </cfRule>
  </conditionalFormatting>
  <conditionalFormatting sqref="AX6:AX11">
    <cfRule type="expression" dxfId="6" priority="1">
      <formula>($D6="改修")</formula>
    </cfRule>
  </conditionalFormatting>
  <dataValidations xWindow="382" yWindow="827" count="57">
    <dataValidation type="list" allowBlank="1" showInputMessage="1" showErrorMessage="1" sqref="G11">
      <formula1>"〇"</formula1>
    </dataValidation>
    <dataValidation type="whole" operator="greaterThanOrEqual" allowBlank="1" showInputMessage="1" showErrorMessage="1" error="３未満の値は入力しないでください。_x000a_（建具は見付３㎡以上が補助対象です）" prompt="FU列の木製建具事業者名も選択してください。" sqref="GF6:GF11">
      <formula1>3</formula1>
    </dataValidation>
    <dataValidation type="whole" operator="greaterThanOrEqual" allowBlank="1" showInputMessage="1" showErrorMessage="1" error="７未満の値は入力しないでください。（補助対象となるのは最低７平方メートル以上です）" prompt="FT列の左官材料の種類も選択してください。" sqref="GE6:GE11">
      <formula1>7</formula1>
    </dataValidation>
    <dataValidation allowBlank="1" showErrorMessage="1" sqref="GJ6:GJ11"/>
    <dataValidation operator="greaterThanOrEqual" allowBlank="1" showInputMessage="1" showErrorMessage="1" error="整数値で入力" sqref="FO6:FO11"/>
    <dataValidation allowBlank="1" showInputMessage="1" showErrorMessage="1" error="0.3以上が補助対象、実木材使用量以下の数値を入力" sqref="FM6:FM11"/>
    <dataValidation type="list" allowBlank="1" showInputMessage="1" showErrorMessage="1" prompt="EO列に畳事業者名を入力してください。" sqref="EZ6:EZ10">
      <formula1>"1"</formula1>
    </dataValidation>
    <dataValidation type="list" allowBlank="1" showInputMessage="1" showErrorMessage="1" prompt="EN列の木製建具事業者名も入力してください。" sqref="EY6:EY10">
      <formula1>"1,2"</formula1>
    </dataValidation>
    <dataValidation type="list" allowBlank="1" showInputMessage="1" showErrorMessage="1" prompt="EM列の左官材料の種類も選択してください。" sqref="EW6:EW10">
      <formula1>"1,2"</formula1>
    </dataValidation>
    <dataValidation type="list" allowBlank="1" showInputMessage="1" showErrorMessage="1" prompt="EL列の瓦の種類も選択してください。" sqref="EX6:EX10">
      <formula1>"2"</formula1>
    </dataValidation>
    <dataValidation type="list" allowBlank="1" showErrorMessage="1" sqref="FF6:FF11 GI6:GI11">
      <formula1>"モルタル塗,漆喰塗,土壁塗,そとん壁,じゅらく塗,珪藻土塗,その他"</formula1>
    </dataValidation>
    <dataValidation type="list" allowBlank="1" showErrorMessage="1" sqref="FE6:FE11">
      <formula1>"平板瓦,和瓦,S瓦"</formula1>
    </dataValidation>
    <dataValidation operator="greaterThanOrEqual" allowBlank="1" showInputMessage="1" showErrorMessage="1" error="県産材の実使用量より大きな値は入力しないでください。" sqref="EF6:EF10"/>
    <dataValidation operator="lessThanOrEqual" allowBlank="1" showInputMessage="1" showErrorMessage="1" error="県産材の実使用量より大きな値は入力しないでください。" sqref="DX6:DX10"/>
    <dataValidation operator="lessThanOrEqual" allowBlank="1" showInputMessage="1" showErrorMessage="1" error="県産材の実使用量より大きな値は入力しないでください（整数値入力）。" sqref="AF11:AG11 S11 V11 AC11 Y11 AN11:AT11 AJ11:AK11 DS6:DS10 AW11:AY11"/>
    <dataValidation allowBlank="1" showInputMessage="1" showErrorMessage="1" error="実木材使用量より大きな値は入力しないでください。補助対象は10m3以上です（整数値で入力）。" sqref="P11 DN6:DN10"/>
    <dataValidation type="whole" operator="greaterThanOrEqual" allowBlank="1" showInputMessage="1" showErrorMessage="1" error="７未満の値は入力しないでください。（補助対象となるのは最低７平方メートル以上です）" prompt="BU列の左官材料の種類も選択してください。" sqref="BP6:BP11">
      <formula1>7</formula1>
    </dataValidation>
    <dataValidation type="list" allowBlank="1" showInputMessage="1" showErrorMessage="1" prompt="AX列の左官材料の種類も選択してください。" sqref="AP6:AP10">
      <formula1>"1,2"</formula1>
    </dataValidation>
    <dataValidation type="list" allowBlank="1" showInputMessage="1" showErrorMessage="1" prompt="AW列の瓦の種類も選択してください。" sqref="AQ6:AQ10">
      <formula1>"2"</formula1>
    </dataValidation>
    <dataValidation allowBlank="1" showInputMessage="1" showErrorMessage="1" prompt="自動計算" sqref="E6:E11 Q6:R11 AD6:AE11 T6:U11 AU6:AV11 AL6:AM11 BD6:BE11 BM6:BN11 BR6:BR11 BT6:BT11 CH6:CH11 AH6:AI11 AZ6:AZ11 Z6:AB11 W6:X11 B6:B11 BH6:BI11 FB6:FD11 GA6:GC11 FU6:FW11 FP6:FR11 DO6:DQ11 ER6:ET11 EM6:EO11 DT6:DV11 FI6:FJ11 GK6:GL11 GG6:GH11 GQ6:GS11 DY6:EA11 EG6:EJ11 EC6:ED11"/>
    <dataValidation type="list" allowBlank="1" showInputMessage="1" showErrorMessage="1" sqref="BS6:BS11 AX6:AY10">
      <formula1>"モルタル塗,漆喰塗,土壁塗,そとん壁,じゅらく塗,珪藻土塗,その他"</formula1>
    </dataValidation>
    <dataValidation type="list" allowBlank="1" showInputMessage="1" showErrorMessage="1" sqref="AW6:AW10">
      <formula1>"平板瓦,和瓦,S瓦"</formula1>
    </dataValidation>
    <dataValidation type="list" allowBlank="1" showInputMessage="1" showErrorMessage="1" promptTitle="重要" prompt="登録を入力した場合は、登録住宅の交付申請のため、次の行を空欄としてください。なお、実績については登録住宅の行ではなく、登録住宅の交付申請に係る次の行の新築欄に入力してください。" sqref="D6:D11">
      <formula1>"新築,改修,登録"</formula1>
    </dataValidation>
    <dataValidation type="list" allowBlank="1" showInputMessage="1" showErrorMessage="1" sqref="CK6:CK10">
      <formula1>"手刻み,智頭,久大,大山,ミヨシ,その他"</formula1>
    </dataValidation>
    <dataValidation type="whole" operator="greaterThanOrEqual" allowBlank="1" showInputMessage="1" showErrorMessage="1" error="３未満の値は入力しないでください。_x000a_（建具は見付３㎡以上が補助対象です）" sqref="BQ6:BQ11">
      <formula1>3</formula1>
    </dataValidation>
    <dataValidation type="whole" operator="greaterThanOrEqual" allowBlank="1" showInputMessage="1" showErrorMessage="1" error="７未満の値は入力しないでください。（補助対象となるのは最低７平方メートル以上です）" sqref="BO6:BO11 GD6:GD11">
      <formula1>7</formula1>
    </dataValidation>
    <dataValidation type="whole" operator="greaterThanOrEqual" allowBlank="1" showInputMessage="1" showErrorMessage="1" error="整数値で入力" sqref="BC6:BC11 FN6:FN11">
      <formula1>0</formula1>
    </dataValidation>
    <dataValidation type="list" allowBlank="1" showInputMessage="1" showErrorMessage="1" sqref="AO6:AO10 EV6:EV10">
      <formula1>"2"</formula1>
    </dataValidation>
    <dataValidation type="list" allowBlank="1" showInputMessage="1" showErrorMessage="1" sqref="AR6:AR10 AT6:AT10 FA6:FA10">
      <formula1>"1,2"</formula1>
    </dataValidation>
    <dataValidation type="list" allowBlank="1" showInputMessage="1" showErrorMessage="1" sqref="AN6:AN10 EU6:EU10">
      <formula1>"4"</formula1>
    </dataValidation>
    <dataValidation type="whole" operator="greaterThanOrEqual" allowBlank="1" showInputMessage="1" showErrorMessage="1" error="10以上の整数値を入力してください。" sqref="O6:O10 DL6:DL10">
      <formula1>10</formula1>
    </dataValidation>
    <dataValidation type="whole" operator="greaterThanOrEqual" allowBlank="1" showInputMessage="1" showErrorMessage="1" error="県産材の実使用量より大きな値は入力しないでください。" sqref="AC6:AC10 EE6:EE10">
      <formula1>0</formula1>
    </dataValidation>
    <dataValidation type="list" allowBlank="1" showInputMessage="1" showErrorMessage="1" sqref="M6:M10">
      <formula1>"鳥取市,米子市,倉吉市,境港市,岩美町,若桜町,智頭町,八頭町,三朝町,湯梨浜町,琴浦町,北栄町,大山町,日吉津村,伯耆町,南部町,日野町,日南町,江府町,"</formula1>
    </dataValidation>
    <dataValidation type="list" allowBlank="1" showInputMessage="1" showErrorMessage="1" sqref="G6:G10 F6:F11">
      <formula1>"債,支→債,債→支"</formula1>
    </dataValidation>
    <dataValidation type="date" operator="greaterThanOrEqual" allowBlank="1" showInputMessage="1" showErrorMessage="1" error="日付以外の内容は入力できません" sqref="CF10 BV10 BW6:BW10 BX10 BY6:BY10 BZ10 CB10 CC6:CC10 CD10 CE6:CE10 BU6:BU10">
      <formula1>1</formula1>
    </dataValidation>
    <dataValidation type="list" allowBlank="1" showInputMessage="1" showErrorMessage="1" sqref="CN6:CN10">
      <formula1>"要,不要"</formula1>
    </dataValidation>
    <dataValidation type="decimal" operator="greaterThanOrEqual" allowBlank="1" showInputMessage="1" showErrorMessage="1" error="数値以外は入力できません" sqref="CL6:CM10">
      <formula1>0</formula1>
    </dataValidation>
    <dataValidation type="date" operator="greaterThanOrEqual" allowBlank="1" showInputMessage="1" showErrorMessage="1" error="日付以外は入力できません" sqref="CO6:CO10 CR6:CS11 GN6:GP11">
      <formula1>1</formula1>
    </dataValidation>
    <dataValidation type="date" operator="greaterThanOrEqual" allowBlank="1" showInputMessage="1" showErrorMessage="1" error="日付以外の値は入力できません" sqref="H6:H11">
      <formula1>1</formula1>
    </dataValidation>
    <dataValidation type="list" allowBlank="1" showInputMessage="1" showErrorMessage="1" sqref="GM6:GM11">
      <formula1>"実績,取下,取消"</formula1>
    </dataValidation>
    <dataValidation type="list" allowBlank="1" showInputMessage="1" showErrorMessage="1" sqref="CQ6:CQ11">
      <formula1>"若年子育て,三世代近居,三世代同居"</formula1>
    </dataValidation>
    <dataValidation type="list" allowBlank="1" showInputMessage="1" showErrorMessage="1" sqref="BF6:BG11 BJ6:BL11 AF6:AG10 AS6:AS10 AJ6:AK10 EK6:EL10 FX6:FZ11 FS6:FT11 EP6:EQ10">
      <formula1>"1"</formula1>
    </dataValidation>
    <dataValidation type="decimal" operator="greaterThanOrEqual" allowBlank="1" showInputMessage="1" showErrorMessage="1" sqref="BA6:BA11 FK6:FK11">
      <formula1>0</formula1>
    </dataValidation>
    <dataValidation type="whole" operator="lessThanOrEqual" allowBlank="1" showInputMessage="1" showErrorMessage="1" error="県産材の実使用量より大きな値は入力しないでください。" sqref="DW6:DW10">
      <formula1>DR6</formula1>
    </dataValidation>
    <dataValidation imeMode="halfAlpha" allowBlank="1" showInputMessage="1" showErrorMessage="1" sqref="L1:L1048576 J1:J1048576"/>
    <dataValidation type="whole" allowBlank="1" showInputMessage="1" showErrorMessage="1" error="実木材使用量より大きな値は入力しないでください。補助対象は10m3以上です（整数値で入力）。" sqref="P6:P10 DM6:DM10">
      <formula1>10</formula1>
      <formula2>O6</formula2>
    </dataValidation>
    <dataValidation type="whole" operator="lessThanOrEqual" allowBlank="1" showInputMessage="1" showErrorMessage="1" error="県産材の実使用量より大きな値は入力しないでください（整数値入力）。" sqref="DR6:DR10">
      <formula1>DM6</formula1>
    </dataValidation>
    <dataValidation type="decimal" allowBlank="1" showInputMessage="1" showErrorMessage="1" error="0.3以上が補助対象、実木材使用量以下の数値を入力" sqref="BB6:BB11 FL6:FL11">
      <formula1>0.3</formula1>
      <formula2>BA6</formula2>
    </dataValidation>
    <dataValidation type="whole" operator="lessThanOrEqual" allowBlank="1" showInputMessage="1" showErrorMessage="1" error="県産材の実使用量より大きな値は入力しないでください（整数値入力）。" sqref="S6:S10">
      <formula1>P6</formula1>
    </dataValidation>
    <dataValidation type="whole" operator="lessThanOrEqual" allowBlank="1" showInputMessage="1" showErrorMessage="1" error="県産材の実使用量より大きな値は入力しないでください。" sqref="V6:V10">
      <formula1>S6</formula1>
    </dataValidation>
    <dataValidation type="date" operator="greaterThanOrEqual" allowBlank="1" showInputMessage="1" showErrorMessage="1" error="申請日より前の日付や、日付以外の内容は入力できません" sqref="CA6:CA10">
      <formula1>BU6</formula1>
    </dataValidation>
    <dataValidation type="date" operator="greaterThanOrEqual" allowBlank="1" showInputMessage="1" showErrorMessage="1" error="申請日より前の日付や、日付以外の内容は入力できません" sqref="CG6:CG10">
      <formula1>H6</formula1>
    </dataValidation>
    <dataValidation type="decimal" operator="lessThanOrEqual" allowBlank="1" showInputMessage="1" showErrorMessage="1" error="県産材の実使用量より大きな値は入力しないでください。" sqref="Y6:Y10">
      <formula1>S6</formula1>
    </dataValidation>
    <dataValidation operator="greaterThanOrEqual" allowBlank="1" showInputMessage="1" showErrorMessage="1" error="10以上の整数値を入力してください。" sqref="O11 DL11:DN11 DR11:DS11 DW11:DX11 EE11:EF11 EB11 EK11:EL11 EP11:EQ11 EU11:FA11 FG11:FH11"/>
    <dataValidation operator="greaterThanOrEqual" allowBlank="1" showInputMessage="1" showErrorMessage="1" error="日付以外の内容は入力できません" sqref="BZ6:BZ9 BV6:BV9 BX6:BX9 CD6:CD9 CF6:CF9 CB6:CB9 BU11:CG11"/>
    <dataValidation operator="greaterThanOrEqual" allowBlank="1" showInputMessage="1" showErrorMessage="1" error="数値以外は入力できません" sqref="CL11:CP11 CT11:CU11"/>
    <dataValidation type="decimal" operator="lessThanOrEqual" allowBlank="1" showInputMessage="1" showErrorMessage="1" error="県産材の実使用量より大きな値は入力しないでください。" sqref="EB6:EB10">
      <formula1>DR6</formula1>
    </dataValidation>
  </dataValidations>
  <pageMargins left="0.7" right="0.7" top="0.75" bottom="0.75"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4"/>
  <sheetViews>
    <sheetView zoomScale="112" zoomScaleNormal="112" workbookViewId="0">
      <selection activeCell="I4" sqref="I4"/>
    </sheetView>
  </sheetViews>
  <sheetFormatPr defaultColWidth="9" defaultRowHeight="14.25" x14ac:dyDescent="0.15"/>
  <cols>
    <col min="1" max="1" width="5.625" style="366" customWidth="1"/>
    <col min="2" max="2" width="5.25" style="366" bestFit="1" customWidth="1"/>
    <col min="3" max="3" width="2.5" style="366" bestFit="1" customWidth="1"/>
    <col min="4" max="4" width="3.375" style="366" bestFit="1" customWidth="1"/>
    <col min="5" max="5" width="2.5" style="366" bestFit="1" customWidth="1"/>
    <col min="6" max="6" width="3.375" style="366" bestFit="1" customWidth="1"/>
    <col min="7" max="7" width="2.5" style="366" bestFit="1" customWidth="1"/>
    <col min="8" max="8" width="3.375" style="366" bestFit="1" customWidth="1"/>
    <col min="9" max="10" width="12.625" style="366" customWidth="1"/>
    <col min="11" max="11" width="35.875" style="359" customWidth="1"/>
    <col min="12" max="12" width="9" style="359" bestFit="1" customWidth="1"/>
    <col min="13" max="13" width="9" style="359" customWidth="1"/>
    <col min="14" max="14" width="37.75" style="359" customWidth="1"/>
    <col min="15" max="18" width="9" style="359" customWidth="1"/>
    <col min="19" max="19" width="5.25" style="366" bestFit="1" customWidth="1"/>
    <col min="20" max="20" width="2.5" style="366" bestFit="1" customWidth="1"/>
    <col min="21" max="21" width="3.375" style="366" bestFit="1" customWidth="1"/>
    <col min="22" max="22" width="2.5" style="366" bestFit="1" customWidth="1"/>
    <col min="23" max="23" width="3.375" style="366" bestFit="1" customWidth="1"/>
    <col min="24" max="24" width="2.5" style="366" bestFit="1" customWidth="1"/>
    <col min="25" max="25" width="3.375" style="366" bestFit="1" customWidth="1"/>
    <col min="26" max="26" width="5.25" style="366" bestFit="1" customWidth="1"/>
    <col min="27" max="27" width="2.5" style="366" bestFit="1" customWidth="1"/>
    <col min="28" max="28" width="3.375" style="366" bestFit="1" customWidth="1"/>
    <col min="29" max="29" width="2.5" style="366" bestFit="1" customWidth="1"/>
    <col min="30" max="30" width="3.375" style="366" bestFit="1" customWidth="1"/>
    <col min="31" max="31" width="2.5" style="366" bestFit="1" customWidth="1"/>
    <col min="32" max="32" width="3.375" style="366" bestFit="1" customWidth="1"/>
    <col min="33" max="33" width="24.875" style="359" customWidth="1"/>
    <col min="34" max="34" width="30.75" style="359" customWidth="1"/>
    <col min="35" max="35" width="21" style="359" customWidth="1"/>
    <col min="36" max="39" width="12.25" style="359" customWidth="1"/>
    <col min="40" max="40" width="5.25" style="359" bestFit="1" customWidth="1"/>
    <col min="41" max="41" width="22" style="359" customWidth="1"/>
    <col min="42" max="42" width="5.25" style="359" bestFit="1" customWidth="1"/>
    <col min="43" max="43" width="28.25" style="359" customWidth="1"/>
    <col min="44" max="44" width="11.375" style="359" bestFit="1" customWidth="1"/>
    <col min="45" max="45" width="15.625" style="359" customWidth="1"/>
    <col min="46" max="46" width="17.875" style="359" bestFit="1" customWidth="1"/>
    <col min="47" max="47" width="10.625" style="359" customWidth="1"/>
    <col min="48" max="48" width="16.375" style="359" customWidth="1"/>
    <col min="49" max="49" width="17.375" style="359" customWidth="1"/>
    <col min="50" max="50" width="10.625" style="359" customWidth="1"/>
    <col min="51" max="53" width="13.625" style="367" customWidth="1"/>
    <col min="54" max="54" width="11.625" style="368" customWidth="1"/>
    <col min="55" max="16384" width="9" style="359"/>
  </cols>
  <sheetData>
    <row r="1" spans="1:54" ht="14.25" customHeight="1" x14ac:dyDescent="0.15">
      <c r="A1" s="645" t="s">
        <v>468</v>
      </c>
      <c r="B1" s="653" t="s">
        <v>469</v>
      </c>
      <c r="C1" s="654"/>
      <c r="D1" s="654"/>
      <c r="E1" s="654"/>
      <c r="F1" s="654"/>
      <c r="G1" s="654"/>
      <c r="H1" s="655"/>
      <c r="I1" s="647" t="s">
        <v>470</v>
      </c>
      <c r="J1" s="649" t="s">
        <v>476</v>
      </c>
      <c r="K1" s="659"/>
      <c r="L1" s="650"/>
      <c r="M1" s="649" t="s">
        <v>1</v>
      </c>
      <c r="N1" s="650"/>
      <c r="O1" s="373" t="s">
        <v>28</v>
      </c>
      <c r="P1" s="373" t="s">
        <v>127</v>
      </c>
      <c r="Q1" s="373" t="s">
        <v>164</v>
      </c>
      <c r="R1" s="373" t="s">
        <v>483</v>
      </c>
      <c r="S1" s="653" t="s">
        <v>486</v>
      </c>
      <c r="T1" s="654"/>
      <c r="U1" s="654"/>
      <c r="V1" s="654"/>
      <c r="W1" s="654"/>
      <c r="X1" s="654"/>
      <c r="Y1" s="655"/>
      <c r="Z1" s="653" t="s">
        <v>485</v>
      </c>
      <c r="AA1" s="654"/>
      <c r="AB1" s="654"/>
      <c r="AC1" s="654"/>
      <c r="AD1" s="654"/>
      <c r="AE1" s="654"/>
      <c r="AF1" s="655"/>
      <c r="AG1" s="649" t="s">
        <v>487</v>
      </c>
      <c r="AH1" s="659"/>
      <c r="AI1" s="650"/>
      <c r="AJ1" s="653" t="s">
        <v>273</v>
      </c>
      <c r="AK1" s="382"/>
      <c r="AL1" s="382"/>
      <c r="AM1" s="383"/>
      <c r="AN1" s="649" t="s">
        <v>488</v>
      </c>
      <c r="AO1" s="650"/>
      <c r="AP1" s="649" t="s">
        <v>491</v>
      </c>
      <c r="AQ1" s="650"/>
      <c r="AR1" s="373" t="s">
        <v>493</v>
      </c>
      <c r="AS1" s="649" t="s">
        <v>495</v>
      </c>
      <c r="AT1" s="650"/>
      <c r="AU1" s="643" t="s">
        <v>499</v>
      </c>
      <c r="AV1" s="661" t="s">
        <v>471</v>
      </c>
      <c r="AW1" s="643" t="s">
        <v>502</v>
      </c>
      <c r="AX1" s="661" t="s">
        <v>501</v>
      </c>
      <c r="AY1" s="641" t="s">
        <v>472</v>
      </c>
      <c r="AZ1" s="641" t="s">
        <v>473</v>
      </c>
      <c r="BA1" s="641" t="s">
        <v>474</v>
      </c>
      <c r="BB1" s="651" t="s">
        <v>500</v>
      </c>
    </row>
    <row r="2" spans="1:54" s="360" customFormat="1" x14ac:dyDescent="0.15">
      <c r="A2" s="646"/>
      <c r="B2" s="656"/>
      <c r="C2" s="657"/>
      <c r="D2" s="657"/>
      <c r="E2" s="657"/>
      <c r="F2" s="657"/>
      <c r="G2" s="657"/>
      <c r="H2" s="658"/>
      <c r="I2" s="648"/>
      <c r="J2" s="371" t="s">
        <v>475</v>
      </c>
      <c r="K2" s="372" t="s">
        <v>12</v>
      </c>
      <c r="L2" s="372" t="s">
        <v>477</v>
      </c>
      <c r="M2" s="372" t="s">
        <v>479</v>
      </c>
      <c r="N2" s="372" t="s">
        <v>480</v>
      </c>
      <c r="O2" s="372"/>
      <c r="P2" s="372" t="s">
        <v>481</v>
      </c>
      <c r="Q2" s="372" t="s">
        <v>482</v>
      </c>
      <c r="R2" s="372" t="s">
        <v>484</v>
      </c>
      <c r="S2" s="656"/>
      <c r="T2" s="657"/>
      <c r="U2" s="657"/>
      <c r="V2" s="657"/>
      <c r="W2" s="657"/>
      <c r="X2" s="657"/>
      <c r="Y2" s="658"/>
      <c r="Z2" s="656"/>
      <c r="AA2" s="657"/>
      <c r="AB2" s="657"/>
      <c r="AC2" s="657"/>
      <c r="AD2" s="657"/>
      <c r="AE2" s="657"/>
      <c r="AF2" s="658"/>
      <c r="AG2" s="372" t="s">
        <v>3</v>
      </c>
      <c r="AH2" s="372" t="s">
        <v>4</v>
      </c>
      <c r="AI2" s="372" t="s">
        <v>42</v>
      </c>
      <c r="AJ2" s="660"/>
      <c r="AK2" s="371" t="s">
        <v>503</v>
      </c>
      <c r="AL2" s="371" t="s">
        <v>504</v>
      </c>
      <c r="AM2" s="371" t="s">
        <v>505</v>
      </c>
      <c r="AN2" s="372" t="s">
        <v>489</v>
      </c>
      <c r="AO2" s="372" t="s">
        <v>490</v>
      </c>
      <c r="AP2" s="372" t="s">
        <v>492</v>
      </c>
      <c r="AQ2" s="372" t="s">
        <v>57</v>
      </c>
      <c r="AR2" s="371" t="s">
        <v>494</v>
      </c>
      <c r="AS2" s="372" t="s">
        <v>496</v>
      </c>
      <c r="AT2" s="372" t="s">
        <v>497</v>
      </c>
      <c r="AU2" s="644"/>
      <c r="AV2" s="662"/>
      <c r="AW2" s="644"/>
      <c r="AX2" s="663"/>
      <c r="AY2" s="642"/>
      <c r="AZ2" s="642"/>
      <c r="BA2" s="642"/>
      <c r="BB2" s="652"/>
    </row>
    <row r="3" spans="1:54" s="360" customFormat="1" x14ac:dyDescent="0.15">
      <c r="A3" s="361"/>
      <c r="B3" s="374" t="s">
        <v>266</v>
      </c>
      <c r="C3" s="375"/>
      <c r="D3" s="375" t="s">
        <v>7</v>
      </c>
      <c r="E3" s="375"/>
      <c r="F3" s="375" t="s">
        <v>264</v>
      </c>
      <c r="G3" s="375"/>
      <c r="H3" s="376" t="s">
        <v>6</v>
      </c>
      <c r="I3" s="369" t="str">
        <f>IF('【様式第２号】事業計画書兼チェックシート（新築）'!N12="","",'【様式第２号】事業計画書兼チェックシート（新築）'!N12)</f>
        <v/>
      </c>
      <c r="J3" s="369" t="str">
        <f>IF('【様式第２号】事業計画書兼チェックシート（新築）'!O10="","",'【様式第２号】事業計画書兼チェックシート（新築）'!O10)</f>
        <v/>
      </c>
      <c r="K3" s="370" t="str">
        <f>IF('【様式第２号】事業計画書兼チェックシート（新築）'!N11="","",'【様式第２号】事業計画書兼チェックシート（新築）'!N11)</f>
        <v/>
      </c>
      <c r="L3" s="370" t="str">
        <f>IF('【様式第２号】事業計画書兼チェックシート（新築）'!N14="","",'【様式第２号】事業計画書兼チェックシート（新築）'!N14)</f>
        <v/>
      </c>
      <c r="M3" s="370" t="str">
        <f>IF('【様式第２号】事業計画書兼チェックシート（新築）'!M29="","",'【様式第２号】事業計画書兼チェックシート（新築）'!M29)</f>
        <v/>
      </c>
      <c r="N3" s="370" t="str">
        <f>IF('【様式第２号】事業計画書兼チェックシート（新築）'!I30="","",'【様式第２号】事業計画書兼チェックシート（新築）'!I30)</f>
        <v/>
      </c>
      <c r="O3" s="370" t="str">
        <f>IF('【様式第２号】事業計画書兼チェックシート（新築）'!I32="","",'【様式第２号】事業計画書兼チェックシート（新築）'!I32)</f>
        <v/>
      </c>
      <c r="P3" s="370" t="str">
        <f>IF('【様式第２号】事業計画書兼チェックシート（新築）'!S32="","",'【様式第２号】事業計画書兼チェックシート（新築）'!S32)</f>
        <v/>
      </c>
      <c r="Q3" s="370" t="str">
        <f>IF('【様式第２号】事業計画書兼チェックシート（新築）'!I33="","",'【様式第２号】事業計画書兼チェックシート（新築）'!I33)</f>
        <v/>
      </c>
      <c r="R3" s="377" t="str">
        <f>IF(Q3="","",P3/Q3)</f>
        <v/>
      </c>
      <c r="S3" s="378" t="s">
        <v>266</v>
      </c>
      <c r="T3" s="379" t="str">
        <f>IF('【様式第２号】事業計画書兼チェックシート（新築）'!N38="","",'【様式第２号】事業計画書兼チェックシート（新築）'!N38)</f>
        <v/>
      </c>
      <c r="U3" s="379" t="s">
        <v>7</v>
      </c>
      <c r="V3" s="379" t="str">
        <f>IF('【様式第２号】事業計画書兼チェックシート（新築）'!S38="","",'【様式第２号】事業計画書兼チェックシート（新築）'!S38)</f>
        <v/>
      </c>
      <c r="W3" s="379" t="s">
        <v>264</v>
      </c>
      <c r="X3" s="379" t="str">
        <f>IF('【様式第２号】事業計画書兼チェックシート（新築）'!V38="","",'【様式第２号】事業計画書兼チェックシート（新築）'!V38)</f>
        <v/>
      </c>
      <c r="Y3" s="380" t="s">
        <v>6</v>
      </c>
      <c r="Z3" s="378" t="s">
        <v>266</v>
      </c>
      <c r="AA3" s="379" t="str">
        <f>IF('【様式第２号】事業計画書兼チェックシート（新築）'!N39="","",'【様式第２号】事業計画書兼チェックシート（新築）'!N39)</f>
        <v/>
      </c>
      <c r="AB3" s="379" t="s">
        <v>7</v>
      </c>
      <c r="AC3" s="379" t="str">
        <f>IF('【様式第２号】事業計画書兼チェックシート（新築）'!S39="","",'【様式第２号】事業計画書兼チェックシート（新築）'!S39)</f>
        <v/>
      </c>
      <c r="AD3" s="379" t="s">
        <v>264</v>
      </c>
      <c r="AE3" s="379" t="str">
        <f>IF('【様式第２号】事業計画書兼チェックシート（新築）'!V39="","",'【様式第２号】事業計画書兼チェックシート（新築）'!V39)</f>
        <v/>
      </c>
      <c r="AF3" s="380" t="s">
        <v>6</v>
      </c>
      <c r="AG3" s="370" t="str">
        <f>IF('【様式第２号】事業計画書兼チェックシート（新築）'!I42="","",'【様式第２号】事業計画書兼チェックシート（新築）'!I42)</f>
        <v/>
      </c>
      <c r="AH3" s="370" t="str">
        <f>IF('【様式第２号】事業計画書兼チェックシート（新築）'!I43="","",'【様式第２号】事業計画書兼チェックシート（新築）'!I43)</f>
        <v/>
      </c>
      <c r="AI3" s="370" t="str">
        <f>IF('【様式第２号】事業計画書兼チェックシート（新築）'!I44="","",'【様式第２号】事業計画書兼チェックシート（新築）'!I44)</f>
        <v/>
      </c>
      <c r="AJ3" s="370" t="str">
        <f>IF('【様式第２号】事業計画書兼チェックシート（新築）'!U53="","",'【様式第２号】事業計画書兼チェックシート（新築）'!U53)</f>
        <v/>
      </c>
      <c r="AK3" s="370">
        <f>IF(AJ3="T-G1",1,0)</f>
        <v>0</v>
      </c>
      <c r="AL3" s="370">
        <f>IF(AJ3="T-G2",1,0)</f>
        <v>0</v>
      </c>
      <c r="AM3" s="370">
        <f>IF(AJ3="T-G3",1,0)</f>
        <v>0</v>
      </c>
      <c r="AN3" s="370">
        <f>IF('【様式第２号】事業計画書兼チェックシート（新築）'!B56="",0,1)</f>
        <v>0</v>
      </c>
      <c r="AO3" s="370" t="str">
        <f>IF('【様式第２号】事業計画書兼チェックシート（新築）'!U56="","",'【様式第２号】事業計画書兼チェックシート（新築）'!U56)</f>
        <v/>
      </c>
      <c r="AP3" s="370">
        <f>IF('【様式第２号】事業計画書兼チェックシート（新築）'!B59="",0,1)</f>
        <v>0</v>
      </c>
      <c r="AQ3" s="370" t="str">
        <f>IF('【様式第２号】事業計画書兼チェックシート（新築）'!U59="","",'【様式第２号】事業計画書兼チェックシート（新築）'!U59)</f>
        <v/>
      </c>
      <c r="AR3" s="370">
        <f>IF('【様式第２号】事業計画書兼チェックシート（新築）'!B67="",0,1)</f>
        <v>0</v>
      </c>
      <c r="AS3" s="370">
        <f>IF('【様式第２号】事業計画書兼チェックシート（新築）'!B90="",0,1)</f>
        <v>0</v>
      </c>
      <c r="AT3" s="370">
        <f>IF('【様式第２号】事業計画書兼チェックシート（新築）'!B90="",IF('【様式第２号】事業計画書兼チェックシート（新築）'!B65="",0,1),0)</f>
        <v>0</v>
      </c>
      <c r="AU3" s="381" t="str">
        <f>IF('【様式第２号】事業計画書兼チェックシート（新築）'!T237="","",'【様式第２号】事業計画書兼チェックシート（新築）'!T237*10000)</f>
        <v/>
      </c>
      <c r="AV3" s="362"/>
      <c r="AW3" s="362"/>
      <c r="AX3" s="363"/>
      <c r="AY3" s="364"/>
      <c r="AZ3" s="364"/>
      <c r="BA3" s="364"/>
      <c r="BB3" s="365"/>
    </row>
    <row r="4" spans="1:54" x14ac:dyDescent="0.15">
      <c r="B4" s="358" t="s">
        <v>506</v>
      </c>
    </row>
  </sheetData>
  <mergeCells count="20">
    <mergeCell ref="BB1:BB2"/>
    <mergeCell ref="B1:H2"/>
    <mergeCell ref="J1:L1"/>
    <mergeCell ref="M1:N1"/>
    <mergeCell ref="S1:Y2"/>
    <mergeCell ref="Z1:AF2"/>
    <mergeCell ref="AG1:AI1"/>
    <mergeCell ref="AJ1:AJ2"/>
    <mergeCell ref="AN1:AO1"/>
    <mergeCell ref="AV1:AV2"/>
    <mergeCell ref="AW1:AW2"/>
    <mergeCell ref="AX1:AX2"/>
    <mergeCell ref="AY1:AY2"/>
    <mergeCell ref="AZ1:AZ2"/>
    <mergeCell ref="BA1:BA2"/>
    <mergeCell ref="AU1:AU2"/>
    <mergeCell ref="A1:A2"/>
    <mergeCell ref="I1:I2"/>
    <mergeCell ref="AP1:AQ1"/>
    <mergeCell ref="AS1:AT1"/>
  </mergeCells>
  <phoneticPr fontId="1"/>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1"/>
  <sheetViews>
    <sheetView view="pageBreakPreview" zoomScaleNormal="100" zoomScaleSheetLayoutView="100" workbookViewId="0">
      <selection activeCell="AB39" sqref="AB39"/>
    </sheetView>
  </sheetViews>
  <sheetFormatPr defaultColWidth="3.125" defaultRowHeight="18" customHeight="1" x14ac:dyDescent="0.15"/>
  <cols>
    <col min="1" max="1" width="3.125" style="389" customWidth="1"/>
    <col min="2" max="4" width="4.875" style="389" customWidth="1"/>
    <col min="5" max="6" width="4.625" style="389" customWidth="1"/>
    <col min="7" max="9" width="3.125" style="389"/>
    <col min="10" max="10" width="6.625" style="389" customWidth="1"/>
    <col min="11" max="13" width="3.75" style="389" customWidth="1"/>
    <col min="14" max="16" width="3.125" style="389" customWidth="1"/>
    <col min="17" max="26" width="3.125" style="389"/>
    <col min="27" max="27" width="3.125" style="398"/>
    <col min="28" max="16384" width="3.125" style="389"/>
  </cols>
  <sheetData>
    <row r="1" spans="1:26" ht="18" customHeight="1" x14ac:dyDescent="0.15">
      <c r="A1" s="389" t="s">
        <v>513</v>
      </c>
    </row>
    <row r="2" spans="1:26" ht="18" customHeight="1" x14ac:dyDescent="0.15">
      <c r="A2" s="399"/>
      <c r="B2" s="399"/>
      <c r="C2" s="399"/>
      <c r="D2" s="399"/>
      <c r="E2" s="399"/>
      <c r="F2" s="399"/>
      <c r="G2" s="399"/>
      <c r="H2" s="399"/>
      <c r="I2" s="399"/>
      <c r="J2" s="399"/>
      <c r="K2" s="399"/>
      <c r="L2" s="399"/>
      <c r="M2" s="399"/>
      <c r="N2" s="399"/>
      <c r="O2" s="400"/>
      <c r="P2" s="400"/>
      <c r="Q2" s="667"/>
      <c r="R2" s="667"/>
      <c r="S2" s="399"/>
      <c r="T2" s="667"/>
      <c r="U2" s="667"/>
      <c r="V2" s="399"/>
      <c r="W2" s="667"/>
      <c r="X2" s="667"/>
      <c r="Y2" s="399"/>
      <c r="Z2" s="399"/>
    </row>
    <row r="3" spans="1:26" ht="18" hidden="1" customHeight="1" x14ac:dyDescent="0.15">
      <c r="A3" s="401"/>
      <c r="B3" s="401"/>
      <c r="C3" s="401"/>
      <c r="D3" s="401"/>
      <c r="E3" s="401"/>
      <c r="F3" s="401"/>
      <c r="G3" s="401"/>
      <c r="H3" s="401"/>
      <c r="I3" s="401"/>
      <c r="J3" s="401"/>
      <c r="K3" s="401"/>
      <c r="L3" s="401"/>
      <c r="M3" s="401"/>
      <c r="N3" s="401"/>
      <c r="O3" s="401"/>
      <c r="P3" s="401"/>
      <c r="Q3" s="401"/>
      <c r="R3" s="401"/>
      <c r="S3" s="401"/>
      <c r="T3" s="401"/>
      <c r="U3" s="401"/>
      <c r="V3" s="401"/>
      <c r="W3" s="401"/>
      <c r="X3" s="401"/>
      <c r="Y3" s="401"/>
      <c r="Z3" s="401"/>
    </row>
    <row r="4" spans="1:26" ht="15.95" customHeight="1" x14ac:dyDescent="0.15">
      <c r="K4" s="390" t="s">
        <v>514</v>
      </c>
    </row>
    <row r="5" spans="1:26" ht="15.95" customHeight="1" x14ac:dyDescent="0.15"/>
    <row r="6" spans="1:26" ht="15.95" customHeight="1" x14ac:dyDescent="0.15">
      <c r="B6" s="389" t="s">
        <v>566</v>
      </c>
    </row>
    <row r="7" spans="1:26" ht="15.95" customHeight="1" x14ac:dyDescent="0.15"/>
    <row r="8" spans="1:26" ht="15.95" customHeight="1" x14ac:dyDescent="0.15">
      <c r="A8" s="391"/>
      <c r="B8" s="392" t="s">
        <v>515</v>
      </c>
      <c r="C8" s="392"/>
      <c r="D8" s="392"/>
      <c r="E8" s="392"/>
      <c r="F8" s="392"/>
      <c r="G8" s="392"/>
      <c r="H8" s="392"/>
      <c r="I8" s="392"/>
      <c r="J8" s="392"/>
      <c r="K8" s="392"/>
      <c r="L8" s="392"/>
      <c r="M8" s="392"/>
      <c r="N8" s="392"/>
      <c r="O8" s="392"/>
      <c r="P8" s="392"/>
      <c r="Q8" s="392"/>
      <c r="R8" s="392"/>
      <c r="S8" s="392"/>
      <c r="T8" s="392"/>
      <c r="U8" s="392"/>
      <c r="V8" s="402"/>
    </row>
    <row r="9" spans="1:26" ht="15.95" customHeight="1" x14ac:dyDescent="0.15">
      <c r="A9" s="393"/>
      <c r="B9" s="394" t="s">
        <v>516</v>
      </c>
      <c r="C9" s="394"/>
      <c r="D9" s="668" t="str">
        <f>IF('【様式第２号】事業計画書兼チェックシート（新築）'!M29="","",'【様式第２号】事業計画書兼チェックシート（新築）'!M29)</f>
        <v/>
      </c>
      <c r="E9" s="668"/>
      <c r="F9" s="668"/>
      <c r="G9" s="668" t="str">
        <f>IF('【様式第２号】事業計画書兼チェックシート（新築）'!I30="","",'【様式第２号】事業計画書兼チェックシート（新築）'!I30)</f>
        <v/>
      </c>
      <c r="H9" s="668"/>
      <c r="I9" s="668"/>
      <c r="J9" s="668"/>
      <c r="K9" s="668"/>
      <c r="L9" s="668"/>
      <c r="M9" s="668"/>
      <c r="N9" s="668"/>
      <c r="O9" s="668"/>
      <c r="P9" s="668"/>
      <c r="Q9" s="668"/>
      <c r="R9" s="668"/>
      <c r="S9" s="668"/>
      <c r="T9" s="668"/>
      <c r="U9" s="668"/>
      <c r="V9" s="403"/>
    </row>
    <row r="10" spans="1:26" ht="15.95" customHeight="1" x14ac:dyDescent="0.15">
      <c r="A10" s="393"/>
      <c r="B10" s="394" t="s">
        <v>517</v>
      </c>
      <c r="C10" s="394"/>
      <c r="D10" s="397"/>
      <c r="E10" s="394" t="s">
        <v>527</v>
      </c>
      <c r="F10" s="394"/>
      <c r="G10" s="394"/>
      <c r="H10" s="394"/>
      <c r="I10" s="394"/>
      <c r="J10" s="394"/>
      <c r="K10" s="394"/>
      <c r="L10" s="394"/>
      <c r="M10" s="394"/>
      <c r="N10" s="394"/>
      <c r="O10" s="394"/>
      <c r="P10" s="394"/>
      <c r="Q10" s="394"/>
      <c r="R10" s="394"/>
      <c r="S10" s="394"/>
      <c r="T10" s="394"/>
      <c r="U10" s="394"/>
      <c r="V10" s="403"/>
    </row>
    <row r="11" spans="1:26" ht="15.95" customHeight="1" x14ac:dyDescent="0.15">
      <c r="A11" s="393"/>
      <c r="B11" s="394" t="s">
        <v>518</v>
      </c>
      <c r="C11" s="394"/>
      <c r="D11" s="394"/>
      <c r="E11" s="394"/>
      <c r="F11" s="394"/>
      <c r="G11" s="394"/>
      <c r="H11" s="394"/>
      <c r="I11" s="394"/>
      <c r="J11" s="394"/>
      <c r="K11" s="394"/>
      <c r="L11" s="394"/>
      <c r="M11" s="394"/>
      <c r="N11" s="394"/>
      <c r="O11" s="394"/>
      <c r="P11" s="394"/>
      <c r="Q11" s="394"/>
      <c r="R11" s="394"/>
      <c r="S11" s="394"/>
      <c r="T11" s="394"/>
      <c r="U11" s="394"/>
      <c r="V11" s="403"/>
    </row>
    <row r="12" spans="1:26" ht="15.95" customHeight="1" x14ac:dyDescent="0.15">
      <c r="A12" s="393"/>
      <c r="B12" s="664" t="s">
        <v>519</v>
      </c>
      <c r="C12" s="665"/>
      <c r="D12" s="665"/>
      <c r="E12" s="665"/>
      <c r="F12" s="665"/>
      <c r="G12" s="665"/>
      <c r="H12" s="665"/>
      <c r="I12" s="665"/>
      <c r="J12" s="666"/>
      <c r="K12" s="665" t="s">
        <v>523</v>
      </c>
      <c r="L12" s="665"/>
      <c r="M12" s="666"/>
      <c r="N12" s="665" t="s">
        <v>524</v>
      </c>
      <c r="O12" s="665"/>
      <c r="P12" s="666"/>
      <c r="Q12" s="664" t="s">
        <v>525</v>
      </c>
      <c r="R12" s="665"/>
      <c r="S12" s="665"/>
      <c r="T12" s="665"/>
      <c r="U12" s="666"/>
      <c r="V12" s="403"/>
    </row>
    <row r="13" spans="1:26" ht="15.95" customHeight="1" x14ac:dyDescent="0.15">
      <c r="A13" s="393"/>
      <c r="B13" s="673" t="s">
        <v>520</v>
      </c>
      <c r="C13" s="674"/>
      <c r="D13" s="674"/>
      <c r="E13" s="674"/>
      <c r="F13" s="674"/>
      <c r="G13" s="674"/>
      <c r="H13" s="674"/>
      <c r="I13" s="674"/>
      <c r="J13" s="675"/>
      <c r="K13" s="665"/>
      <c r="L13" s="665"/>
      <c r="M13" s="666"/>
      <c r="N13" s="665"/>
      <c r="O13" s="665"/>
      <c r="P13" s="666"/>
      <c r="Q13" s="664" t="s">
        <v>526</v>
      </c>
      <c r="R13" s="665"/>
      <c r="S13" s="665"/>
      <c r="T13" s="665"/>
      <c r="U13" s="666"/>
      <c r="V13" s="403"/>
    </row>
    <row r="14" spans="1:26" ht="15.95" customHeight="1" x14ac:dyDescent="0.15">
      <c r="A14" s="393"/>
      <c r="B14" s="673" t="s">
        <v>521</v>
      </c>
      <c r="C14" s="674"/>
      <c r="D14" s="674"/>
      <c r="E14" s="674"/>
      <c r="F14" s="674"/>
      <c r="G14" s="674"/>
      <c r="H14" s="674"/>
      <c r="I14" s="674"/>
      <c r="J14" s="675"/>
      <c r="K14" s="665"/>
      <c r="L14" s="665"/>
      <c r="M14" s="666"/>
      <c r="N14" s="665"/>
      <c r="O14" s="665"/>
      <c r="P14" s="666"/>
      <c r="Q14" s="664" t="s">
        <v>526</v>
      </c>
      <c r="R14" s="665"/>
      <c r="S14" s="665"/>
      <c r="T14" s="665"/>
      <c r="U14" s="666"/>
      <c r="V14" s="403"/>
    </row>
    <row r="15" spans="1:26" ht="15.95" customHeight="1" x14ac:dyDescent="0.15">
      <c r="A15" s="393"/>
      <c r="B15" s="678" t="s">
        <v>522</v>
      </c>
      <c r="C15" s="669"/>
      <c r="D15" s="669"/>
      <c r="E15" s="669"/>
      <c r="F15" s="669"/>
      <c r="G15" s="669"/>
      <c r="H15" s="669"/>
      <c r="I15" s="669"/>
      <c r="J15" s="679"/>
      <c r="K15" s="671" t="s">
        <v>528</v>
      </c>
      <c r="L15" s="671"/>
      <c r="M15" s="672"/>
      <c r="N15" s="671"/>
      <c r="O15" s="671"/>
      <c r="P15" s="672"/>
      <c r="Q15" s="671" t="s">
        <v>526</v>
      </c>
      <c r="R15" s="671"/>
      <c r="S15" s="671"/>
      <c r="T15" s="671"/>
      <c r="U15" s="672"/>
      <c r="V15" s="403"/>
    </row>
    <row r="16" spans="1:26" ht="15.95" customHeight="1" x14ac:dyDescent="0.15">
      <c r="A16" s="393"/>
      <c r="B16" s="394"/>
      <c r="C16" s="394"/>
      <c r="D16" s="394"/>
      <c r="E16" s="394"/>
      <c r="F16" s="394"/>
      <c r="G16" s="394"/>
      <c r="H16" s="394"/>
      <c r="I16" s="394"/>
      <c r="J16" s="394"/>
      <c r="K16" s="394"/>
      <c r="L16" s="394"/>
      <c r="M16" s="394"/>
      <c r="N16" s="394"/>
      <c r="O16" s="394"/>
      <c r="P16" s="394"/>
      <c r="Q16" s="394"/>
      <c r="R16" s="394"/>
      <c r="S16" s="394"/>
      <c r="T16" s="394"/>
      <c r="U16" s="394"/>
      <c r="V16" s="403"/>
    </row>
    <row r="17" spans="1:22" ht="15.95" customHeight="1" x14ac:dyDescent="0.15">
      <c r="A17" s="393"/>
      <c r="B17" s="394" t="s">
        <v>529</v>
      </c>
      <c r="C17" s="394"/>
      <c r="D17" s="394"/>
      <c r="E17" s="394"/>
      <c r="F17" s="394"/>
      <c r="G17" s="394"/>
      <c r="H17" s="394"/>
      <c r="I17" s="394"/>
      <c r="J17" s="394"/>
      <c r="K17" s="394"/>
      <c r="L17" s="394"/>
      <c r="M17" s="394"/>
      <c r="N17" s="394"/>
      <c r="O17" s="394"/>
      <c r="P17" s="394"/>
      <c r="Q17" s="394"/>
      <c r="R17" s="394"/>
      <c r="S17" s="394"/>
      <c r="T17" s="394"/>
      <c r="U17" s="394"/>
      <c r="V17" s="403"/>
    </row>
    <row r="18" spans="1:22" ht="15.95" customHeight="1" x14ac:dyDescent="0.15">
      <c r="A18" s="393"/>
      <c r="B18" s="394" t="s">
        <v>50</v>
      </c>
      <c r="C18" s="394"/>
      <c r="D18" s="394"/>
      <c r="E18" s="394"/>
      <c r="F18" s="394"/>
      <c r="G18" s="394"/>
      <c r="H18" s="394"/>
      <c r="I18" s="394"/>
      <c r="J18" s="394"/>
      <c r="K18" s="394"/>
      <c r="L18" s="394"/>
      <c r="M18" s="394"/>
      <c r="N18" s="394"/>
      <c r="O18" s="394"/>
      <c r="P18" s="394"/>
      <c r="Q18" s="394"/>
      <c r="R18" s="394"/>
      <c r="S18" s="394"/>
      <c r="T18" s="394"/>
      <c r="U18" s="394"/>
      <c r="V18" s="403"/>
    </row>
    <row r="19" spans="1:22" ht="15.95" customHeight="1" x14ac:dyDescent="0.15">
      <c r="A19" s="393"/>
      <c r="B19" s="394" t="s">
        <v>50</v>
      </c>
      <c r="C19" s="394"/>
      <c r="D19" s="394"/>
      <c r="E19" s="394"/>
      <c r="F19" s="394"/>
      <c r="G19" s="394"/>
      <c r="H19" s="394"/>
      <c r="I19" s="394"/>
      <c r="J19" s="394"/>
      <c r="K19" s="394"/>
      <c r="L19" s="394"/>
      <c r="M19" s="394"/>
      <c r="N19" s="394"/>
      <c r="O19" s="394"/>
      <c r="P19" s="394"/>
      <c r="Q19" s="394"/>
      <c r="R19" s="394"/>
      <c r="S19" s="394"/>
      <c r="T19" s="394"/>
      <c r="U19" s="394"/>
      <c r="V19" s="403"/>
    </row>
    <row r="20" spans="1:22" ht="15.95" customHeight="1" x14ac:dyDescent="0.15">
      <c r="A20" s="395"/>
      <c r="B20" s="396" t="s">
        <v>50</v>
      </c>
      <c r="C20" s="396"/>
      <c r="D20" s="396"/>
      <c r="E20" s="396"/>
      <c r="F20" s="396"/>
      <c r="G20" s="396"/>
      <c r="H20" s="396"/>
      <c r="I20" s="396"/>
      <c r="J20" s="396"/>
      <c r="K20" s="396"/>
      <c r="L20" s="396"/>
      <c r="M20" s="396"/>
      <c r="N20" s="396"/>
      <c r="O20" s="396"/>
      <c r="P20" s="396"/>
      <c r="Q20" s="396"/>
      <c r="R20" s="396"/>
      <c r="S20" s="396"/>
      <c r="T20" s="396"/>
      <c r="U20" s="396"/>
      <c r="V20" s="404"/>
    </row>
    <row r="21" spans="1:22" ht="12.6" customHeight="1" x14ac:dyDescent="0.15"/>
    <row r="22" spans="1:22" ht="15.95" customHeight="1" x14ac:dyDescent="0.15">
      <c r="A22" s="391"/>
      <c r="B22" s="392" t="s">
        <v>530</v>
      </c>
      <c r="C22" s="392"/>
      <c r="D22" s="392"/>
      <c r="E22" s="392"/>
      <c r="F22" s="392"/>
      <c r="G22" s="392"/>
      <c r="H22" s="392"/>
      <c r="I22" s="392"/>
      <c r="J22" s="392"/>
      <c r="K22" s="392"/>
      <c r="L22" s="392"/>
      <c r="M22" s="392"/>
      <c r="N22" s="392"/>
      <c r="O22" s="392"/>
      <c r="P22" s="392"/>
      <c r="Q22" s="392"/>
      <c r="R22" s="392"/>
      <c r="S22" s="392"/>
      <c r="T22" s="392"/>
      <c r="U22" s="392"/>
      <c r="V22" s="402"/>
    </row>
    <row r="23" spans="1:22" ht="15.95" customHeight="1" x14ac:dyDescent="0.15">
      <c r="A23" s="393"/>
      <c r="B23" s="405" t="s">
        <v>44</v>
      </c>
      <c r="C23" s="405"/>
      <c r="D23" s="394"/>
      <c r="E23" s="394"/>
      <c r="F23" s="394"/>
      <c r="G23" s="394"/>
      <c r="H23" s="394"/>
      <c r="I23" s="394"/>
      <c r="J23" s="394"/>
      <c r="K23" s="394"/>
      <c r="L23" s="394"/>
      <c r="M23" s="394"/>
      <c r="N23" s="394"/>
      <c r="O23" s="394"/>
      <c r="P23" s="394"/>
      <c r="Q23" s="394"/>
      <c r="R23" s="394"/>
      <c r="S23" s="394"/>
      <c r="T23" s="394"/>
      <c r="U23" s="394"/>
      <c r="V23" s="403"/>
    </row>
    <row r="24" spans="1:22" ht="15.95" customHeight="1" x14ac:dyDescent="0.15">
      <c r="A24" s="395"/>
      <c r="B24" s="408" t="s">
        <v>531</v>
      </c>
      <c r="C24" s="408"/>
      <c r="D24" s="669"/>
      <c r="E24" s="669"/>
      <c r="F24" s="669"/>
      <c r="G24" s="669"/>
      <c r="H24" s="670"/>
      <c r="I24" s="670"/>
      <c r="J24" s="396" t="s">
        <v>532</v>
      </c>
      <c r="K24" s="671"/>
      <c r="L24" s="671"/>
      <c r="M24" s="396" t="s">
        <v>533</v>
      </c>
      <c r="N24" s="396"/>
      <c r="O24" s="396"/>
      <c r="P24" s="396"/>
      <c r="Q24" s="396"/>
      <c r="R24" s="396"/>
      <c r="S24" s="396"/>
      <c r="T24" s="396"/>
      <c r="U24" s="396"/>
      <c r="V24" s="404"/>
    </row>
    <row r="25" spans="1:22" ht="11.1" customHeight="1" x14ac:dyDescent="0.15"/>
    <row r="26" spans="1:22" ht="15.95" customHeight="1" x14ac:dyDescent="0.15">
      <c r="A26" s="391"/>
      <c r="B26" s="392" t="s">
        <v>534</v>
      </c>
      <c r="C26" s="392"/>
      <c r="D26" s="392"/>
      <c r="E26" s="392"/>
      <c r="F26" s="392"/>
      <c r="G26" s="392"/>
      <c r="H26" s="392"/>
      <c r="I26" s="392"/>
      <c r="J26" s="392"/>
      <c r="K26" s="392"/>
      <c r="L26" s="392"/>
      <c r="M26" s="392"/>
      <c r="N26" s="392"/>
      <c r="O26" s="392"/>
      <c r="P26" s="392"/>
      <c r="Q26" s="392"/>
      <c r="R26" s="392"/>
      <c r="S26" s="392"/>
      <c r="T26" s="392"/>
      <c r="U26" s="392"/>
      <c r="V26" s="402"/>
    </row>
    <row r="27" spans="1:22" ht="15.95" customHeight="1" x14ac:dyDescent="0.15">
      <c r="A27" s="393"/>
      <c r="B27" s="405" t="s">
        <v>535</v>
      </c>
      <c r="C27" s="405"/>
      <c r="D27" s="394"/>
      <c r="E27" s="394"/>
      <c r="F27" s="394"/>
      <c r="G27" s="394"/>
      <c r="H27" s="394"/>
      <c r="I27" s="394"/>
      <c r="J27" s="394"/>
      <c r="K27" s="394"/>
      <c r="L27" s="394"/>
      <c r="M27" s="394"/>
      <c r="N27" s="394"/>
      <c r="O27" s="394"/>
      <c r="P27" s="394"/>
      <c r="Q27" s="394"/>
      <c r="R27" s="394"/>
      <c r="S27" s="394"/>
      <c r="T27" s="394"/>
      <c r="U27" s="394"/>
      <c r="V27" s="403"/>
    </row>
    <row r="28" spans="1:22" ht="15.95" customHeight="1" x14ac:dyDescent="0.15">
      <c r="A28" s="393"/>
      <c r="B28" s="405" t="s">
        <v>516</v>
      </c>
      <c r="C28" s="405"/>
      <c r="D28" s="405"/>
      <c r="E28" s="394"/>
      <c r="F28" s="394"/>
      <c r="G28" s="394"/>
      <c r="H28" s="394"/>
      <c r="I28" s="394"/>
      <c r="J28" s="394"/>
      <c r="K28" s="394"/>
      <c r="L28" s="394"/>
      <c r="M28" s="394"/>
      <c r="N28" s="394"/>
      <c r="O28" s="394"/>
      <c r="P28" s="394"/>
      <c r="Q28" s="394"/>
      <c r="R28" s="394"/>
      <c r="S28" s="394"/>
      <c r="T28" s="394"/>
      <c r="U28" s="394"/>
      <c r="V28" s="403"/>
    </row>
    <row r="29" spans="1:22" ht="15.95" customHeight="1" x14ac:dyDescent="0.15">
      <c r="A29" s="395"/>
      <c r="B29" s="669" t="s">
        <v>536</v>
      </c>
      <c r="C29" s="669"/>
      <c r="D29" s="669"/>
      <c r="E29" s="669"/>
      <c r="F29" s="669"/>
      <c r="G29" s="669"/>
      <c r="H29" s="670" t="s">
        <v>537</v>
      </c>
      <c r="I29" s="670"/>
      <c r="J29" s="396"/>
      <c r="K29" s="671"/>
      <c r="L29" s="671"/>
      <c r="M29" s="396"/>
      <c r="N29" s="396"/>
      <c r="O29" s="396"/>
      <c r="P29" s="396"/>
      <c r="Q29" s="396"/>
      <c r="R29" s="396"/>
      <c r="S29" s="396"/>
      <c r="T29" s="396"/>
      <c r="U29" s="396"/>
      <c r="V29" s="404"/>
    </row>
    <row r="30" spans="1:22" ht="8.1" customHeight="1" x14ac:dyDescent="0.15"/>
    <row r="31" spans="1:22" ht="15.95" customHeight="1" x14ac:dyDescent="0.15">
      <c r="B31" s="389" t="s">
        <v>538</v>
      </c>
    </row>
    <row r="32" spans="1:22" ht="15.95" customHeight="1" x14ac:dyDescent="0.15">
      <c r="A32" s="677" t="s">
        <v>57</v>
      </c>
      <c r="B32" s="677"/>
      <c r="C32" s="677"/>
      <c r="D32" s="677"/>
      <c r="E32" s="677"/>
      <c r="F32" s="677"/>
      <c r="G32" s="676" t="s">
        <v>542</v>
      </c>
      <c r="H32" s="676"/>
      <c r="I32" s="676"/>
      <c r="J32" s="676"/>
      <c r="K32" s="677" t="s" ph="1">
        <v>543</v>
      </c>
      <c r="L32" s="677"/>
      <c r="M32" s="677"/>
      <c r="N32" s="677" t="s">
        <v>544</v>
      </c>
      <c r="O32" s="677"/>
      <c r="P32" s="677"/>
      <c r="Q32" s="677"/>
      <c r="R32" s="677"/>
      <c r="S32" s="677"/>
      <c r="T32" s="677"/>
      <c r="U32" s="677"/>
      <c r="V32" s="677"/>
    </row>
    <row r="33" spans="1:22" ht="15.95" customHeight="1" x14ac:dyDescent="0.15">
      <c r="A33" s="677"/>
      <c r="B33" s="677"/>
      <c r="C33" s="677"/>
      <c r="D33" s="677"/>
      <c r="E33" s="677"/>
      <c r="F33" s="677"/>
      <c r="G33" s="676"/>
      <c r="H33" s="676"/>
      <c r="I33" s="676"/>
      <c r="J33" s="676"/>
      <c r="K33" s="677"/>
      <c r="L33" s="677"/>
      <c r="M33" s="677"/>
      <c r="N33" s="677" t="s">
        <v>503</v>
      </c>
      <c r="O33" s="677"/>
      <c r="P33" s="677"/>
      <c r="Q33" s="677" t="s">
        <v>504</v>
      </c>
      <c r="R33" s="677"/>
      <c r="S33" s="677"/>
      <c r="T33" s="677" t="s">
        <v>505</v>
      </c>
      <c r="U33" s="677"/>
      <c r="V33" s="677"/>
    </row>
    <row r="34" spans="1:22" ht="15.95" customHeight="1" x14ac:dyDescent="0.15">
      <c r="A34" s="677" t="s">
        <v>539</v>
      </c>
      <c r="B34" s="677"/>
      <c r="C34" s="677"/>
      <c r="D34" s="677"/>
      <c r="E34" s="677"/>
      <c r="F34" s="677"/>
      <c r="G34" s="677" t="s">
        <v>545</v>
      </c>
      <c r="H34" s="677"/>
      <c r="I34" s="677"/>
      <c r="J34" s="677"/>
      <c r="K34" s="684">
        <v>0.6</v>
      </c>
      <c r="L34" s="684"/>
      <c r="M34" s="684"/>
      <c r="N34" s="677">
        <v>0.48</v>
      </c>
      <c r="O34" s="677"/>
      <c r="P34" s="677"/>
      <c r="Q34" s="677">
        <v>0.34</v>
      </c>
      <c r="R34" s="677"/>
      <c r="S34" s="677"/>
      <c r="T34" s="677">
        <v>0.23</v>
      </c>
      <c r="U34" s="677"/>
      <c r="V34" s="677"/>
    </row>
    <row r="35" spans="1:22" ht="15.95" customHeight="1" x14ac:dyDescent="0.15">
      <c r="A35" s="677" t="s">
        <v>540</v>
      </c>
      <c r="B35" s="677"/>
      <c r="C35" s="677"/>
      <c r="D35" s="677"/>
      <c r="E35" s="677"/>
      <c r="F35" s="677"/>
      <c r="G35" s="677" t="s">
        <v>546</v>
      </c>
      <c r="H35" s="677"/>
      <c r="I35" s="677"/>
      <c r="J35" s="677"/>
      <c r="K35" s="677" t="s">
        <v>546</v>
      </c>
      <c r="L35" s="677"/>
      <c r="M35" s="677"/>
      <c r="N35" s="680">
        <v>1</v>
      </c>
      <c r="O35" s="680"/>
      <c r="P35" s="680"/>
      <c r="Q35" s="680">
        <v>1</v>
      </c>
      <c r="R35" s="680"/>
      <c r="S35" s="680"/>
      <c r="T35" s="680">
        <v>1</v>
      </c>
      <c r="U35" s="680"/>
      <c r="V35" s="680"/>
    </row>
    <row r="36" spans="1:22" ht="15.95" customHeight="1" x14ac:dyDescent="0.15">
      <c r="A36" s="683" t="s">
        <v>541</v>
      </c>
      <c r="B36" s="683"/>
      <c r="C36" s="683"/>
      <c r="D36" s="683"/>
      <c r="E36" s="683"/>
      <c r="F36" s="683"/>
      <c r="G36" s="685">
        <v>0</v>
      </c>
      <c r="H36" s="677"/>
      <c r="I36" s="677"/>
      <c r="J36" s="677"/>
      <c r="K36" s="677" t="s">
        <v>547</v>
      </c>
      <c r="L36" s="677"/>
      <c r="M36" s="677"/>
      <c r="N36" s="677" t="s">
        <v>548</v>
      </c>
      <c r="O36" s="677"/>
      <c r="P36" s="677"/>
      <c r="Q36" s="677" t="s">
        <v>549</v>
      </c>
      <c r="R36" s="677"/>
      <c r="S36" s="677"/>
      <c r="T36" s="677" t="s">
        <v>550</v>
      </c>
      <c r="U36" s="677"/>
      <c r="V36" s="677"/>
    </row>
    <row r="37" spans="1:22" ht="15.95" customHeight="1" x14ac:dyDescent="0.15">
      <c r="B37" s="681" t="s">
        <v>551</v>
      </c>
      <c r="C37" s="681"/>
      <c r="D37" s="681"/>
      <c r="E37" s="681"/>
      <c r="F37" s="681"/>
      <c r="G37" s="682"/>
      <c r="H37" s="682"/>
      <c r="I37" s="682"/>
      <c r="J37" s="682"/>
      <c r="K37" s="682"/>
      <c r="L37" s="682"/>
      <c r="M37" s="682"/>
      <c r="N37" s="682"/>
      <c r="O37" s="682"/>
      <c r="P37" s="682"/>
      <c r="Q37" s="682"/>
      <c r="R37" s="682"/>
      <c r="S37" s="682"/>
      <c r="T37" s="682"/>
      <c r="U37" s="682"/>
      <c r="V37" s="682"/>
    </row>
    <row r="38" spans="1:22" ht="6.95" customHeight="1" x14ac:dyDescent="0.15"/>
    <row r="39" spans="1:22" ht="15.95" customHeight="1" x14ac:dyDescent="0.15">
      <c r="B39" s="389" t="s">
        <v>552</v>
      </c>
    </row>
    <row r="40" spans="1:22" ht="15.95" customHeight="1" x14ac:dyDescent="0.15">
      <c r="A40" s="664"/>
      <c r="B40" s="665"/>
      <c r="C40" s="665"/>
      <c r="D40" s="665"/>
      <c r="E40" s="665"/>
      <c r="F40" s="665"/>
      <c r="G40" s="665"/>
      <c r="H40" s="665"/>
      <c r="I40" s="665"/>
      <c r="J40" s="666"/>
      <c r="K40" s="677" t="s">
        <v>555</v>
      </c>
      <c r="L40" s="677"/>
      <c r="M40" s="677"/>
      <c r="N40" s="677"/>
      <c r="O40" s="677" t="s">
        <v>556</v>
      </c>
      <c r="P40" s="677"/>
      <c r="Q40" s="677"/>
      <c r="R40" s="677"/>
      <c r="S40" s="677" t="s">
        <v>557</v>
      </c>
      <c r="T40" s="677"/>
      <c r="U40" s="677"/>
      <c r="V40" s="677"/>
    </row>
    <row r="41" spans="1:22" ht="15.95" customHeight="1" x14ac:dyDescent="0.15">
      <c r="A41" s="688" t="s">
        <v>553</v>
      </c>
      <c r="B41" s="688"/>
      <c r="C41" s="688"/>
      <c r="D41" s="688"/>
      <c r="E41" s="688"/>
      <c r="F41" s="688"/>
      <c r="G41" s="688"/>
      <c r="H41" s="688"/>
      <c r="I41" s="688"/>
      <c r="J41" s="688"/>
      <c r="K41" s="677" t="s">
        <v>558</v>
      </c>
      <c r="L41" s="677"/>
      <c r="M41" s="677"/>
      <c r="N41" s="677"/>
      <c r="O41" s="677" t="s">
        <v>559</v>
      </c>
      <c r="P41" s="677"/>
      <c r="Q41" s="677"/>
      <c r="R41" s="677"/>
      <c r="S41" s="677" t="s">
        <v>559</v>
      </c>
      <c r="T41" s="677"/>
      <c r="U41" s="677"/>
      <c r="V41" s="677"/>
    </row>
    <row r="42" spans="1:22" ht="15.95" customHeight="1" x14ac:dyDescent="0.15">
      <c r="A42" s="688" t="s">
        <v>554</v>
      </c>
      <c r="B42" s="688"/>
      <c r="C42" s="688"/>
      <c r="D42" s="688"/>
      <c r="E42" s="688"/>
      <c r="F42" s="688"/>
      <c r="G42" s="688"/>
      <c r="H42" s="688"/>
      <c r="I42" s="688"/>
      <c r="J42" s="688"/>
      <c r="K42" s="677" t="s">
        <v>546</v>
      </c>
      <c r="L42" s="677"/>
      <c r="M42" s="677"/>
      <c r="N42" s="677"/>
      <c r="O42" s="677" t="s">
        <v>560</v>
      </c>
      <c r="P42" s="677"/>
      <c r="Q42" s="677"/>
      <c r="R42" s="677"/>
      <c r="S42" s="677" t="s">
        <v>561</v>
      </c>
      <c r="T42" s="677"/>
      <c r="U42" s="677"/>
      <c r="V42" s="677"/>
    </row>
    <row r="43" spans="1:22" ht="15.95" customHeight="1" x14ac:dyDescent="0.15">
      <c r="A43" s="688" t="s">
        <v>388</v>
      </c>
      <c r="B43" s="688"/>
      <c r="C43" s="688"/>
      <c r="D43" s="688"/>
      <c r="E43" s="688"/>
      <c r="F43" s="688"/>
      <c r="G43" s="688"/>
      <c r="H43" s="688"/>
      <c r="I43" s="688"/>
      <c r="J43" s="688"/>
      <c r="K43" s="677" t="s">
        <v>562</v>
      </c>
      <c r="L43" s="677"/>
      <c r="M43" s="677"/>
      <c r="N43" s="677"/>
      <c r="O43" s="677" t="s">
        <v>562</v>
      </c>
      <c r="P43" s="677"/>
      <c r="Q43" s="677"/>
      <c r="R43" s="677"/>
      <c r="S43" s="677" t="s">
        <v>562</v>
      </c>
      <c r="T43" s="677"/>
      <c r="U43" s="677"/>
      <c r="V43" s="677"/>
    </row>
    <row r="44" spans="1:22" ht="41.1" customHeight="1" x14ac:dyDescent="0.15">
      <c r="A44" s="686" t="s">
        <v>563</v>
      </c>
      <c r="B44" s="686"/>
      <c r="C44" s="686"/>
      <c r="D44" s="686"/>
      <c r="E44" s="686"/>
      <c r="F44" s="686"/>
      <c r="G44" s="686"/>
      <c r="H44" s="686"/>
      <c r="I44" s="686"/>
      <c r="J44" s="686"/>
      <c r="K44" s="686"/>
      <c r="L44" s="686"/>
      <c r="M44" s="686"/>
      <c r="N44" s="686"/>
      <c r="O44" s="686"/>
      <c r="P44" s="686"/>
      <c r="Q44" s="686"/>
      <c r="R44" s="686"/>
      <c r="S44" s="686"/>
      <c r="T44" s="686"/>
      <c r="U44" s="686"/>
      <c r="V44" s="686"/>
    </row>
    <row r="46" spans="1:22" ht="18" customHeight="1" x14ac:dyDescent="0.15">
      <c r="A46" s="389" t="s">
        <v>564</v>
      </c>
    </row>
    <row r="47" spans="1:22" ht="18" customHeight="1" x14ac:dyDescent="0.15">
      <c r="N47" s="687" t="s">
        <v>266</v>
      </c>
      <c r="O47" s="687"/>
      <c r="Q47" s="389" t="s">
        <v>7</v>
      </c>
      <c r="S47" s="389" t="s">
        <v>264</v>
      </c>
      <c r="U47" s="389" t="s">
        <v>6</v>
      </c>
      <c r="V47" s="407"/>
    </row>
    <row r="49" spans="11:35" ht="18" customHeight="1" x14ac:dyDescent="0.15">
      <c r="K49" s="396" t="s">
        <v>565</v>
      </c>
      <c r="L49" s="396"/>
      <c r="M49" s="396"/>
      <c r="N49" s="671"/>
      <c r="O49" s="671"/>
      <c r="P49" s="671"/>
      <c r="Q49" s="671"/>
      <c r="R49" s="671"/>
      <c r="S49" s="671"/>
      <c r="T49" s="671"/>
      <c r="U49" s="671"/>
      <c r="V49" s="396"/>
    </row>
    <row r="51" spans="11:35" s="394" customFormat="1" ht="18" customHeight="1" x14ac:dyDescent="0.15">
      <c r="AA51" s="406"/>
      <c r="AB51" s="406"/>
      <c r="AC51" s="406"/>
      <c r="AD51" s="406"/>
      <c r="AE51" s="406"/>
      <c r="AF51" s="406"/>
      <c r="AG51" s="406"/>
      <c r="AH51" s="406"/>
      <c r="AI51" s="406"/>
    </row>
  </sheetData>
  <mergeCells count="73">
    <mergeCell ref="A44:V44"/>
    <mergeCell ref="A40:J40"/>
    <mergeCell ref="N47:O47"/>
    <mergeCell ref="N49:U49"/>
    <mergeCell ref="K43:N43"/>
    <mergeCell ref="O43:R43"/>
    <mergeCell ref="S43:V43"/>
    <mergeCell ref="A42:J42"/>
    <mergeCell ref="A41:J41"/>
    <mergeCell ref="A43:J43"/>
    <mergeCell ref="K40:N40"/>
    <mergeCell ref="O40:R40"/>
    <mergeCell ref="S40:V40"/>
    <mergeCell ref="K41:N41"/>
    <mergeCell ref="O41:R41"/>
    <mergeCell ref="S41:V41"/>
    <mergeCell ref="K42:N42"/>
    <mergeCell ref="B37:V37"/>
    <mergeCell ref="A32:F33"/>
    <mergeCell ref="A34:F34"/>
    <mergeCell ref="A35:F35"/>
    <mergeCell ref="A36:F36"/>
    <mergeCell ref="O42:R42"/>
    <mergeCell ref="S42:V42"/>
    <mergeCell ref="N36:P36"/>
    <mergeCell ref="Q36:S36"/>
    <mergeCell ref="T36:V36"/>
    <mergeCell ref="G34:J34"/>
    <mergeCell ref="K34:M34"/>
    <mergeCell ref="G35:J35"/>
    <mergeCell ref="K35:M35"/>
    <mergeCell ref="G36:J36"/>
    <mergeCell ref="K36:M36"/>
    <mergeCell ref="N32:V32"/>
    <mergeCell ref="N34:P34"/>
    <mergeCell ref="Q34:S34"/>
    <mergeCell ref="T34:V34"/>
    <mergeCell ref="N35:P35"/>
    <mergeCell ref="Q35:S35"/>
    <mergeCell ref="T35:V35"/>
    <mergeCell ref="Q15:U15"/>
    <mergeCell ref="G32:J33"/>
    <mergeCell ref="K32:M33"/>
    <mergeCell ref="N33:P33"/>
    <mergeCell ref="Q33:S33"/>
    <mergeCell ref="T33:V33"/>
    <mergeCell ref="B15:J15"/>
    <mergeCell ref="K12:M12"/>
    <mergeCell ref="B29:C29"/>
    <mergeCell ref="D29:G29"/>
    <mergeCell ref="H29:I29"/>
    <mergeCell ref="K29:L29"/>
    <mergeCell ref="N12:P12"/>
    <mergeCell ref="Q12:U12"/>
    <mergeCell ref="D9:F9"/>
    <mergeCell ref="G9:U9"/>
    <mergeCell ref="D24:G24"/>
    <mergeCell ref="H24:I24"/>
    <mergeCell ref="K24:L24"/>
    <mergeCell ref="K13:M13"/>
    <mergeCell ref="N13:P13"/>
    <mergeCell ref="K14:M14"/>
    <mergeCell ref="N14:P14"/>
    <mergeCell ref="K15:M15"/>
    <mergeCell ref="N15:P15"/>
    <mergeCell ref="B12:J12"/>
    <mergeCell ref="B13:J13"/>
    <mergeCell ref="B14:J14"/>
    <mergeCell ref="Q13:U13"/>
    <mergeCell ref="Q14:U14"/>
    <mergeCell ref="Q2:R2"/>
    <mergeCell ref="T2:U2"/>
    <mergeCell ref="W2:X2"/>
  </mergeCells>
  <phoneticPr fontId="1"/>
  <conditionalFormatting sqref="A2:O2 S2:T2 V2:W2 Y2:Z2">
    <cfRule type="cellIs" dxfId="5" priority="7" operator="equal">
      <formula>"令和　年　月　日"</formula>
    </cfRule>
  </conditionalFormatting>
  <conditionalFormatting sqref="D10 K13:M14 N13:P15 C18:C20">
    <cfRule type="cellIs" dxfId="4" priority="6" operator="equal">
      <formula>""</formula>
    </cfRule>
  </conditionalFormatting>
  <conditionalFormatting sqref="C23 D24:G24 K24:L24">
    <cfRule type="cellIs" dxfId="3" priority="5" operator="equal">
      <formula>""</formula>
    </cfRule>
  </conditionalFormatting>
  <conditionalFormatting sqref="C27 D28 D29:G29">
    <cfRule type="cellIs" dxfId="2" priority="4" operator="equal">
      <formula>""</formula>
    </cfRule>
  </conditionalFormatting>
  <conditionalFormatting sqref="P47 R47 T47 N49:U49">
    <cfRule type="cellIs" priority="3" operator="equal">
      <formula>""</formula>
    </cfRule>
  </conditionalFormatting>
  <conditionalFormatting sqref="N49:U49">
    <cfRule type="cellIs" dxfId="1" priority="2" operator="equal">
      <formula>""</formula>
    </cfRule>
  </conditionalFormatting>
  <conditionalFormatting sqref="P47 R47 T47">
    <cfRule type="cellIs" dxfId="0" priority="1" operator="equal">
      <formula>""</formula>
    </cfRule>
  </conditionalFormatting>
  <dataValidations disablePrompts="1" count="3">
    <dataValidation type="list" allowBlank="1" showInputMessage="1" showErrorMessage="1" sqref="D10">
      <formula1>"4,5,6"</formula1>
    </dataValidation>
    <dataValidation type="list" allowBlank="1" showInputMessage="1" showErrorMessage="1" sqref="D24 D29">
      <formula1>"一級建築士,二級建築士,木造建築士"</formula1>
    </dataValidation>
    <dataValidation type="list" allowBlank="1" showInputMessage="1" showErrorMessage="1" sqref="H24:I24">
      <formula1>"大臣,知事"</formula1>
    </dataValidation>
  </dataValidations>
  <pageMargins left="0.98425196850393704" right="0.98425196850393704" top="0.78740157480314965" bottom="0.59055118110236227" header="0.31496062992125984" footer="0.31496062992125984"/>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【様式第２号】事業計画書兼チェックシート（新築）</vt:lpstr>
      <vt:lpstr>【様式第６号】（別紙）補助金併用一覧</vt:lpstr>
      <vt:lpstr>登録申請書（計画書連動）（住まいる）</vt:lpstr>
      <vt:lpstr>登録申請書（計画書連動）（未来型）</vt:lpstr>
      <vt:lpstr>住まいる台帳コピー</vt:lpstr>
      <vt:lpstr>未来型台帳コピー</vt:lpstr>
      <vt:lpstr>（使わない）様式11号（省エネ性能説明書）</vt:lpstr>
      <vt:lpstr>'（使わない）様式11号（省エネ性能説明書）'!Print_Area</vt:lpstr>
      <vt:lpstr>'【様式第２号】事業計画書兼チェックシート（新築）'!Print_Area</vt:lpstr>
      <vt:lpstr>'【様式第６号】（別紙）補助金併用一覧'!Print_Area</vt:lpstr>
      <vt:lpstr>'登録申請書（計画書連動）（住まいる）'!Print_Area</vt:lpstr>
      <vt:lpstr>'登録申請書（計画書連動）（未来型）'!Print_Area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鳥取県</cp:lastModifiedBy>
  <cp:lastPrinted>2023-03-23T06:24:35Z</cp:lastPrinted>
  <dcterms:created xsi:type="dcterms:W3CDTF">2017-01-19T07:37:02Z</dcterms:created>
  <dcterms:modified xsi:type="dcterms:W3CDTF">2023-03-23T07:37:14Z</dcterms:modified>
</cp:coreProperties>
</file>