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7C168\Share254\産業振興総室\企業立地推進チーム\■条例・要綱関係\R3.4産業成長応援条例施行要綱一部改正（成長・規模拡大ステージ、一般投資支援）\事業者配布用データ（立地ペディアに貼付）\成長・規模拡大ステージ\"/>
    </mc:Choice>
  </mc:AlternateContent>
  <bookViews>
    <workbookView xWindow="0" yWindow="0" windowWidth="14415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9" i="1" l="1"/>
  <c r="O31" i="1"/>
  <c r="F22" i="1"/>
  <c r="O21" i="1"/>
  <c r="O15" i="1"/>
  <c r="O16" i="1"/>
  <c r="O14" i="1"/>
  <c r="J39" i="1" l="1"/>
  <c r="O37" i="1"/>
  <c r="F35" i="1"/>
  <c r="O30" i="1"/>
  <c r="P7" i="1"/>
  <c r="F19" i="1"/>
  <c r="J23" i="1" s="1"/>
  <c r="O36" i="1" l="1"/>
  <c r="F38" i="1"/>
  <c r="F41" i="1" s="1"/>
  <c r="O32" i="1"/>
  <c r="O33" i="1" s="1"/>
  <c r="O17" i="1"/>
  <c r="O38" i="1" l="1"/>
  <c r="O41" i="1" s="1"/>
  <c r="O22" i="1"/>
  <c r="O25" i="1" s="1"/>
  <c r="O45" i="1" s="1"/>
  <c r="F25" i="1" l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<sst xmlns="http://schemas.openxmlformats.org/spreadsheetml/2006/main" count="134" uniqueCount="55">
  <si>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</si>
  <si>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</si>
  <si>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</si>
  <si>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</si>
  <si>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</si>
  <si>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</si>
  <si>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</si>
  <si>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</si>
  <si>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</si>
  <si>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</si>
  <si>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</si>
  <si>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</si>
  <si>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</si>
  <si>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</si>
  <si>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</si>
  <si>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</si>
  <si>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</si>
  <si>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３　一般投資支援総括表</t>
    <rPh sb="2" eb="4">
      <t>イッパン</t>
    </rPh>
    <rPh sb="4" eb="6">
      <t>トウシ</t>
    </rPh>
    <rPh sb="6" eb="8">
      <t>シエン</t>
    </rPh>
    <rPh sb="8" eb="11">
      <t>ソウカツヒョウ</t>
    </rPh>
    <phoneticPr fontId="1"/>
  </si>
  <si>
    <t>5億円</t>
    <rPh sb="1" eb="3">
      <t>オクエン</t>
    </rPh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</si>
  <si>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</si>
  <si>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</si>
  <si>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</si>
  <si>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</si>
  <si>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</si>
  <si>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</si>
  <si>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</si>
  <si>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</si>
  <si>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</si>
  <si>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様式第１号の３（第１６条関係）</t>
    <phoneticPr fontId="1"/>
  </si>
  <si>
    <t>300千円／人
（3年総額900千円）</t>
    <rPh sb="3" eb="5">
      <t>センエン</t>
    </rPh>
    <rPh sb="6" eb="7">
      <t>ニン</t>
    </rPh>
    <rPh sb="10" eb="11">
      <t>ネン</t>
    </rPh>
    <rPh sb="11" eb="13">
      <t>ソウガク</t>
    </rPh>
    <rPh sb="16" eb="18">
      <t>センエン</t>
    </rPh>
    <phoneticPr fontId="1"/>
  </si>
  <si>
    <t>２　成長・規模拡大ステージ総括表</t>
    <rPh sb="2" eb="4">
      <t>セイチョウ</t>
    </rPh>
    <rPh sb="5" eb="7">
      <t>キボ</t>
    </rPh>
    <rPh sb="7" eb="9">
      <t>カクダイ</t>
    </rPh>
    <rPh sb="13" eb="16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</si>
  <si>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</si>
  <si>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</si>
  <si>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</si>
  <si>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</si>
  <si>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</si>
  <si>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</si>
  <si>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300千円／人
（3年総額1,500千円）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</si>
  <si>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</si>
  <si>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</si>
  <si>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</si>
  <si>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</si>
  <si>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【全体（社宅等含む）（要件：３０，０００千円超）】</t>
    <rPh sb="4" eb="6">
      <t>シャタク</t>
    </rPh>
    <rPh sb="6" eb="7">
      <t>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</si>
  <si>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</si>
  <si>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</si>
  <si>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</si>
  <si>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9"/>
        <rFont val="ＭＳ 明朝"/>
        <family val="1"/>
        <charset val="128"/>
      </rPr>
      <t>(２Ⓑ＋３Ⓑの計）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</si>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</sst>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2" xfId="0" applyFont="1" applyBorder="1" applyAlignment="1">
      <alignment vertical="center" textRotation="255" wrapText="1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0" fontId="3" fillId="0" borderId="10" xfId="0" applyFont="1" applyBorder="1">
      <alignment vertical="center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10</xdr:col>
          <xdr:colOff>361950</xdr:colOff>
          <xdr:row>10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0</xdr:rowOff>
        </xdr:from>
        <xdr:to>
          <xdr:col>12</xdr:col>
          <xdr:colOff>247650</xdr:colOff>
          <xdr:row>10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26</xdr:row>
          <xdr:rowOff>0</xdr:rowOff>
        </xdr:from>
        <xdr:to>
          <xdr:col>10</xdr:col>
          <xdr:colOff>361950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0</xdr:rowOff>
        </xdr:from>
        <xdr:to>
          <xdr:col>12</xdr:col>
          <xdr:colOff>247650</xdr:colOff>
          <xdr:row>26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/>
  </sheetViews>
  <sheetFormatPr defaultRowHeight="20.100000000000001" customHeight="1" x14ac:dyDescent="0.4"/>
  <cols>
    <col min="1" max="19" width="5.625" style="9" customWidth="1"/>
    <col min="20" max="20" width="9" style="9"/>
    <col min="21" max="21" width="9" style="9" customWidth="1"/>
    <col min="22" max="16384" width="9" style="9"/>
  </cols>
  <sheetData>
    <row r="1" spans="1:22" ht="20.100000000000001" customHeight="1" x14ac:dyDescent="0.4">
      <c r="S1" s="10" t="s">
        <v>26</v>
      </c>
    </row>
    <row r="2" spans="1:22" ht="20.100000000000001" customHeight="1" x14ac:dyDescent="0.4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2" ht="20.100000000000001" customHeight="1" x14ac:dyDescent="0.4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22" ht="20.100000000000001" customHeight="1" x14ac:dyDescent="0.4">
      <c r="A5" s="11" t="s">
        <v>41</v>
      </c>
    </row>
    <row r="6" spans="1:22" ht="20.100000000000001" customHeight="1" x14ac:dyDescent="0.4">
      <c r="A6" s="9" t="s">
        <v>42</v>
      </c>
    </row>
    <row r="7" spans="1:22" ht="20.100000000000001" customHeight="1" x14ac:dyDescent="0.4">
      <c r="A7" s="9" t="s">
        <v>13</v>
      </c>
      <c r="D7" s="13"/>
      <c r="E7" s="13"/>
      <c r="F7" s="13"/>
      <c r="G7" s="9" t="s">
        <v>0</v>
      </c>
      <c r="H7" s="9" t="s">
        <v>1</v>
      </c>
      <c r="K7" s="13"/>
      <c r="L7" s="13"/>
      <c r="M7" s="13"/>
      <c r="N7" s="9" t="s">
        <v>0</v>
      </c>
      <c r="O7" s="9" t="s">
        <v>2</v>
      </c>
      <c r="P7" s="14" t="str">
        <f>IF((D7+K7)&lt;30001,"要件未達成！",D7+K7)</f>
        <v>要件未達成！</v>
      </c>
      <c r="Q7" s="15"/>
      <c r="R7" s="15"/>
      <c r="S7" s="9" t="s">
        <v>0</v>
      </c>
      <c r="T7" s="2" t="s">
        <v>24</v>
      </c>
      <c r="U7" s="16"/>
      <c r="V7" s="9" t="s">
        <v>34</v>
      </c>
    </row>
    <row r="8" spans="1:22" s="1" customFormat="1" ht="20.100000000000001" customHeight="1" x14ac:dyDescent="0.4">
      <c r="A8" s="9" t="s">
        <v>43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2" ht="20.100000000000001" customHeight="1" x14ac:dyDescent="0.4">
      <c r="A9" s="9" t="s">
        <v>13</v>
      </c>
      <c r="D9" s="13"/>
      <c r="E9" s="13"/>
      <c r="F9" s="13"/>
      <c r="G9" s="9" t="s">
        <v>0</v>
      </c>
      <c r="H9" s="9" t="s">
        <v>1</v>
      </c>
      <c r="K9" s="13"/>
      <c r="L9" s="13"/>
      <c r="M9" s="13"/>
      <c r="N9" s="9" t="s">
        <v>0</v>
      </c>
      <c r="O9" s="9" t="s">
        <v>2</v>
      </c>
      <c r="P9" s="14">
        <f>IF((D7+K7)*0.3&gt;D9+K9,"要件未達成！",D9+K9)</f>
        <v>0</v>
      </c>
      <c r="Q9" s="15"/>
      <c r="R9" s="15"/>
      <c r="S9" s="9" t="s">
        <v>0</v>
      </c>
      <c r="T9" s="2" t="s">
        <v>24</v>
      </c>
      <c r="U9" s="16"/>
      <c r="V9" s="9" t="s">
        <v>34</v>
      </c>
    </row>
    <row r="11" spans="1:22" ht="20.100000000000001" customHeight="1" x14ac:dyDescent="0.4">
      <c r="A11" s="11" t="s">
        <v>30</v>
      </c>
      <c r="I11" s="9" t="s">
        <v>3</v>
      </c>
      <c r="K11" s="9" t="s">
        <v>4</v>
      </c>
      <c r="M11" s="10" t="s">
        <v>16</v>
      </c>
      <c r="N11" s="17" t="s">
        <v>31</v>
      </c>
      <c r="O11" s="17"/>
      <c r="P11" s="17"/>
      <c r="Q11" s="17"/>
      <c r="R11" s="17"/>
      <c r="S11" s="9" t="s">
        <v>5</v>
      </c>
      <c r="T11" s="2" t="s">
        <v>24</v>
      </c>
      <c r="U11" s="9" t="s">
        <v>32</v>
      </c>
    </row>
    <row r="13" spans="1:22" ht="20.100000000000001" customHeight="1" x14ac:dyDescent="0.4">
      <c r="F13" s="18" t="s">
        <v>6</v>
      </c>
      <c r="G13" s="19"/>
      <c r="H13" s="19"/>
      <c r="I13" s="20"/>
      <c r="J13" s="18" t="s">
        <v>7</v>
      </c>
      <c r="K13" s="19"/>
      <c r="L13" s="20"/>
      <c r="M13" s="18" t="s">
        <v>8</v>
      </c>
      <c r="N13" s="20"/>
      <c r="O13" s="18" t="s">
        <v>9</v>
      </c>
      <c r="P13" s="19"/>
      <c r="Q13" s="19"/>
      <c r="R13" s="19"/>
      <c r="S13" s="20"/>
      <c r="T13" s="2" t="s">
        <v>24</v>
      </c>
      <c r="U13" s="21"/>
      <c r="V13" s="1" t="s">
        <v>25</v>
      </c>
    </row>
    <row r="14" spans="1:22" ht="31.5" customHeight="1" x14ac:dyDescent="0.4">
      <c r="A14" s="22" t="s">
        <v>10</v>
      </c>
      <c r="B14" s="7" t="s">
        <v>44</v>
      </c>
      <c r="C14" s="8"/>
      <c r="D14" s="8"/>
      <c r="E14" s="8"/>
      <c r="F14" s="23"/>
      <c r="G14" s="24"/>
      <c r="H14" s="25"/>
      <c r="I14" s="26" t="s">
        <v>0</v>
      </c>
      <c r="J14" s="27"/>
      <c r="K14" s="28"/>
      <c r="L14" s="29"/>
      <c r="M14" s="30">
        <v>0.2</v>
      </c>
      <c r="N14" s="31"/>
      <c r="O14" s="32">
        <f>ROUNDDOWN(F14*1000*M14,0)</f>
        <v>0</v>
      </c>
      <c r="P14" s="33"/>
      <c r="Q14" s="33"/>
      <c r="R14" s="34"/>
      <c r="S14" s="35" t="s">
        <v>12</v>
      </c>
      <c r="T14" s="2" t="s">
        <v>24</v>
      </c>
      <c r="U14" s="9" t="s">
        <v>33</v>
      </c>
      <c r="V14" s="1"/>
    </row>
    <row r="15" spans="1:22" ht="31.5" customHeight="1" x14ac:dyDescent="0.4">
      <c r="A15" s="22"/>
      <c r="B15" s="7" t="s">
        <v>45</v>
      </c>
      <c r="C15" s="8"/>
      <c r="D15" s="8"/>
      <c r="E15" s="8"/>
      <c r="F15" s="36"/>
      <c r="G15" s="37"/>
      <c r="H15" s="37"/>
      <c r="I15" s="26" t="s">
        <v>0</v>
      </c>
      <c r="J15" s="38" t="s">
        <v>46</v>
      </c>
      <c r="K15" s="39"/>
      <c r="L15" s="40"/>
      <c r="M15" s="30">
        <v>0.2</v>
      </c>
      <c r="N15" s="31"/>
      <c r="O15" s="41">
        <f>IF(ROUNDDOWN(F15*1000*M15,0)&gt;20000000,"限度額超過！",ROUNDDOWN(F15*1000*M15,0))</f>
        <v>0</v>
      </c>
      <c r="P15" s="42"/>
      <c r="Q15" s="42"/>
      <c r="R15" s="43"/>
      <c r="S15" s="35" t="s">
        <v>12</v>
      </c>
      <c r="T15" s="2" t="s">
        <v>24</v>
      </c>
      <c r="U15" s="9" t="s">
        <v>33</v>
      </c>
      <c r="V15" s="1"/>
    </row>
    <row r="16" spans="1:22" ht="20.100000000000001" customHeight="1" x14ac:dyDescent="0.4">
      <c r="A16" s="44"/>
      <c r="B16" s="45" t="s">
        <v>47</v>
      </c>
      <c r="C16" s="45"/>
      <c r="D16" s="45"/>
      <c r="E16" s="45"/>
      <c r="F16" s="23"/>
      <c r="G16" s="24"/>
      <c r="H16" s="25"/>
      <c r="I16" s="26" t="s">
        <v>0</v>
      </c>
      <c r="J16" s="46"/>
      <c r="K16" s="47"/>
      <c r="L16" s="48"/>
      <c r="M16" s="30">
        <v>0.5</v>
      </c>
      <c r="N16" s="31"/>
      <c r="O16" s="32">
        <f>ROUNDDOWN(F16*1000*M16,0)</f>
        <v>0</v>
      </c>
      <c r="P16" s="33"/>
      <c r="Q16" s="33"/>
      <c r="R16" s="34"/>
      <c r="S16" s="35" t="s">
        <v>12</v>
      </c>
      <c r="T16" s="2" t="s">
        <v>24</v>
      </c>
      <c r="U16" s="9" t="s">
        <v>33</v>
      </c>
    </row>
    <row r="17" spans="1:22" ht="20.100000000000001" customHeight="1" x14ac:dyDescent="0.4">
      <c r="A17" s="44"/>
      <c r="B17" s="45" t="s">
        <v>35</v>
      </c>
      <c r="C17" s="45"/>
      <c r="D17" s="45"/>
      <c r="E17" s="45"/>
      <c r="F17" s="49"/>
      <c r="G17" s="50"/>
      <c r="H17" s="50"/>
      <c r="I17" s="50"/>
      <c r="J17" s="51"/>
      <c r="K17" s="51"/>
      <c r="L17" s="51"/>
      <c r="M17" s="51"/>
      <c r="N17" s="52"/>
      <c r="O17" s="53">
        <f>O14+O15+O16</f>
        <v>0</v>
      </c>
      <c r="P17" s="54"/>
      <c r="Q17" s="54"/>
      <c r="R17" s="55"/>
      <c r="S17" s="35" t="s">
        <v>12</v>
      </c>
    </row>
    <row r="18" spans="1:22" ht="20.100000000000001" customHeight="1" x14ac:dyDescent="0.4">
      <c r="A18" s="44"/>
      <c r="B18" s="45" t="s">
        <v>48</v>
      </c>
      <c r="C18" s="45"/>
      <c r="D18" s="45"/>
      <c r="E18" s="45"/>
      <c r="F18" s="56"/>
      <c r="G18" s="13"/>
      <c r="H18" s="13"/>
      <c r="I18" s="57" t="s">
        <v>0</v>
      </c>
      <c r="J18" s="27"/>
      <c r="K18" s="28"/>
      <c r="L18" s="28"/>
      <c r="M18" s="28"/>
      <c r="N18" s="28"/>
      <c r="O18" s="28"/>
      <c r="P18" s="28"/>
      <c r="Q18" s="28"/>
      <c r="R18" s="28"/>
      <c r="S18" s="29"/>
    </row>
    <row r="19" spans="1:22" ht="20.100000000000001" customHeight="1" x14ac:dyDescent="0.4">
      <c r="A19" s="44"/>
      <c r="B19" s="45" t="s">
        <v>38</v>
      </c>
      <c r="C19" s="45"/>
      <c r="D19" s="45"/>
      <c r="E19" s="45"/>
      <c r="F19" s="58">
        <f>F14+F15+F18</f>
        <v>0</v>
      </c>
      <c r="G19" s="59"/>
      <c r="H19" s="59"/>
      <c r="I19" s="26" t="s">
        <v>0</v>
      </c>
      <c r="J19" s="46"/>
      <c r="K19" s="47"/>
      <c r="L19" s="47"/>
      <c r="M19" s="47"/>
      <c r="N19" s="47"/>
      <c r="O19" s="47"/>
      <c r="P19" s="47"/>
      <c r="Q19" s="47"/>
      <c r="R19" s="47"/>
      <c r="S19" s="48"/>
    </row>
    <row r="20" spans="1:22" ht="20.100000000000001" customHeight="1" x14ac:dyDescent="0.4">
      <c r="A20" s="60" t="s">
        <v>11</v>
      </c>
      <c r="B20" s="45" t="s">
        <v>49</v>
      </c>
      <c r="C20" s="45"/>
      <c r="D20" s="45"/>
      <c r="E20" s="45"/>
      <c r="F20" s="61"/>
      <c r="G20" s="62"/>
      <c r="H20" s="62"/>
      <c r="I20" s="26" t="s">
        <v>0</v>
      </c>
      <c r="J20" s="49"/>
      <c r="K20" s="50"/>
      <c r="L20" s="63"/>
      <c r="M20" s="30">
        <v>0.2</v>
      </c>
      <c r="N20" s="31"/>
      <c r="O20" s="64">
        <f>ROUNDDOWN(F20*1000*M20,0)</f>
        <v>0</v>
      </c>
      <c r="P20" s="65"/>
      <c r="Q20" s="65"/>
      <c r="R20" s="65"/>
      <c r="S20" s="35" t="s">
        <v>12</v>
      </c>
    </row>
    <row r="21" spans="1:22" ht="27.75" customHeight="1" x14ac:dyDescent="0.4">
      <c r="A21" s="60"/>
      <c r="B21" s="66" t="s">
        <v>50</v>
      </c>
      <c r="C21" s="67"/>
      <c r="D21" s="67"/>
      <c r="E21" s="68"/>
      <c r="F21" s="56"/>
      <c r="G21" s="13"/>
      <c r="H21" s="13"/>
      <c r="I21" s="57" t="s">
        <v>0</v>
      </c>
      <c r="J21" s="69" t="s">
        <v>37</v>
      </c>
      <c r="K21" s="70"/>
      <c r="L21" s="71"/>
      <c r="M21" s="72">
        <v>0.5</v>
      </c>
      <c r="N21" s="73"/>
      <c r="O21" s="74">
        <f>IF(F21&gt;3000,"限度額超過！",ROUNDDOWN(F21*1000*0.5,0))</f>
        <v>0</v>
      </c>
      <c r="P21" s="75"/>
      <c r="Q21" s="75"/>
      <c r="R21" s="75"/>
      <c r="S21" s="76" t="s">
        <v>12</v>
      </c>
    </row>
    <row r="22" spans="1:22" ht="19.5" customHeight="1" x14ac:dyDescent="0.4">
      <c r="A22" s="60"/>
      <c r="B22" s="45" t="s">
        <v>36</v>
      </c>
      <c r="C22" s="45"/>
      <c r="D22" s="45"/>
      <c r="E22" s="45"/>
      <c r="F22" s="77">
        <f>F20+F21</f>
        <v>0</v>
      </c>
      <c r="G22" s="78"/>
      <c r="H22" s="78"/>
      <c r="I22" s="79" t="s">
        <v>0</v>
      </c>
      <c r="J22" s="80" t="s">
        <v>51</v>
      </c>
      <c r="K22" s="80"/>
      <c r="L22" s="80"/>
      <c r="M22" s="81"/>
      <c r="N22" s="81"/>
      <c r="O22" s="82">
        <f>IF((O20+O21)&gt;J23,"限度額超過！",O20+O21)</f>
        <v>0</v>
      </c>
      <c r="P22" s="83"/>
      <c r="Q22" s="83"/>
      <c r="R22" s="83"/>
      <c r="S22" s="84" t="s">
        <v>12</v>
      </c>
    </row>
    <row r="23" spans="1:22" ht="19.5" customHeight="1" x14ac:dyDescent="0.4">
      <c r="A23" s="60"/>
      <c r="B23" s="45"/>
      <c r="C23" s="45"/>
      <c r="D23" s="45"/>
      <c r="E23" s="45"/>
      <c r="F23" s="85"/>
      <c r="G23" s="86"/>
      <c r="H23" s="86"/>
      <c r="I23" s="87"/>
      <c r="J23" s="88">
        <f>ROUNDDOWN(F19*1000*0.05,0)</f>
        <v>0</v>
      </c>
      <c r="K23" s="88"/>
      <c r="L23" s="88"/>
      <c r="M23" s="81"/>
      <c r="N23" s="81"/>
      <c r="O23" s="89"/>
      <c r="P23" s="15"/>
      <c r="Q23" s="15"/>
      <c r="R23" s="15"/>
      <c r="S23" s="90"/>
    </row>
    <row r="24" spans="1:22" ht="20.100000000000001" customHeight="1" x14ac:dyDescent="0.4">
      <c r="A24" s="91" t="s">
        <v>15</v>
      </c>
      <c r="B24" s="91"/>
      <c r="C24" s="91"/>
      <c r="D24" s="91"/>
      <c r="E24" s="91"/>
      <c r="F24" s="92" t="s">
        <v>39</v>
      </c>
      <c r="G24" s="93"/>
      <c r="H24" s="93"/>
      <c r="I24" s="94"/>
      <c r="J24" s="92" t="s">
        <v>14</v>
      </c>
      <c r="K24" s="93"/>
      <c r="L24" s="94"/>
      <c r="M24" s="95"/>
      <c r="N24" s="96"/>
      <c r="O24" s="97" t="s">
        <v>40</v>
      </c>
      <c r="P24" s="98"/>
      <c r="Q24" s="98"/>
      <c r="R24" s="98"/>
      <c r="S24" s="99"/>
    </row>
    <row r="25" spans="1:22" ht="20.100000000000001" customHeight="1" x14ac:dyDescent="0.4">
      <c r="A25" s="91"/>
      <c r="B25" s="91"/>
      <c r="C25" s="91"/>
      <c r="D25" s="91"/>
      <c r="E25" s="91"/>
      <c r="F25" s="100">
        <f>F19+F22</f>
        <v>0</v>
      </c>
      <c r="G25" s="101"/>
      <c r="H25" s="102"/>
      <c r="I25" s="103" t="s">
        <v>0</v>
      </c>
      <c r="J25" s="104"/>
      <c r="K25" s="105"/>
      <c r="L25" s="106"/>
      <c r="M25" s="107"/>
      <c r="N25" s="108"/>
      <c r="O25" s="109">
        <f>IF((O17+O22)&gt;1000000000,"限度額超過！",O17+O22)</f>
        <v>0</v>
      </c>
      <c r="P25" s="110"/>
      <c r="Q25" s="110"/>
      <c r="R25" s="110"/>
      <c r="S25" s="111" t="s">
        <v>12</v>
      </c>
    </row>
    <row r="27" spans="1:22" ht="20.100000000000001" customHeight="1" x14ac:dyDescent="0.4">
      <c r="A27" s="11" t="s">
        <v>17</v>
      </c>
      <c r="I27" s="9" t="s">
        <v>3</v>
      </c>
      <c r="K27" s="9" t="s">
        <v>4</v>
      </c>
      <c r="M27" s="10" t="s">
        <v>16</v>
      </c>
      <c r="N27" s="17" t="s">
        <v>31</v>
      </c>
      <c r="O27" s="17"/>
      <c r="P27" s="17"/>
      <c r="Q27" s="17"/>
      <c r="R27" s="17"/>
      <c r="S27" s="9" t="s">
        <v>5</v>
      </c>
      <c r="T27" s="2" t="s">
        <v>24</v>
      </c>
      <c r="U27" s="9" t="s">
        <v>32</v>
      </c>
    </row>
    <row r="29" spans="1:22" ht="20.100000000000001" customHeight="1" x14ac:dyDescent="0.4">
      <c r="F29" s="112" t="s">
        <v>6</v>
      </c>
      <c r="G29" s="39"/>
      <c r="H29" s="39"/>
      <c r="I29" s="40"/>
      <c r="J29" s="112" t="s">
        <v>7</v>
      </c>
      <c r="K29" s="39"/>
      <c r="L29" s="40"/>
      <c r="M29" s="112" t="s">
        <v>8</v>
      </c>
      <c r="N29" s="40"/>
      <c r="O29" s="112" t="s">
        <v>9</v>
      </c>
      <c r="P29" s="39"/>
      <c r="Q29" s="39"/>
      <c r="R29" s="39"/>
      <c r="S29" s="40"/>
    </row>
    <row r="30" spans="1:22" ht="27" customHeight="1" x14ac:dyDescent="0.4">
      <c r="A30" s="22" t="s">
        <v>10</v>
      </c>
      <c r="B30" s="7" t="s">
        <v>52</v>
      </c>
      <c r="C30" s="8"/>
      <c r="D30" s="8"/>
      <c r="E30" s="8"/>
      <c r="F30" s="56"/>
      <c r="G30" s="13"/>
      <c r="H30" s="13"/>
      <c r="I30" s="57" t="s">
        <v>0</v>
      </c>
      <c r="J30" s="27"/>
      <c r="K30" s="28"/>
      <c r="L30" s="29"/>
      <c r="M30" s="30">
        <v>0.1</v>
      </c>
      <c r="N30" s="31"/>
      <c r="O30" s="64">
        <f>ROUNDDOWN(F30*1000*M30,0)</f>
        <v>0</v>
      </c>
      <c r="P30" s="65"/>
      <c r="Q30" s="65"/>
      <c r="R30" s="65"/>
      <c r="S30" s="35" t="s">
        <v>12</v>
      </c>
      <c r="T30" s="2" t="s">
        <v>24</v>
      </c>
      <c r="U30" s="9" t="s">
        <v>33</v>
      </c>
    </row>
    <row r="31" spans="1:22" ht="30" customHeight="1" x14ac:dyDescent="0.4">
      <c r="A31" s="22"/>
      <c r="B31" s="7" t="s">
        <v>45</v>
      </c>
      <c r="C31" s="8"/>
      <c r="D31" s="8"/>
      <c r="E31" s="8"/>
      <c r="F31" s="36"/>
      <c r="G31" s="37"/>
      <c r="H31" s="37"/>
      <c r="I31" s="26" t="s">
        <v>0</v>
      </c>
      <c r="J31" s="38" t="s">
        <v>46</v>
      </c>
      <c r="K31" s="39"/>
      <c r="L31" s="40"/>
      <c r="M31" s="30">
        <v>0.1</v>
      </c>
      <c r="N31" s="31"/>
      <c r="O31" s="32">
        <f>IF(ROUNDDOWN(F31*1000*M31,0)&gt;20000000,"限度額超過！",ROUNDDOWN(F31*1000*M31,0))</f>
        <v>0</v>
      </c>
      <c r="P31" s="33"/>
      <c r="Q31" s="33"/>
      <c r="R31" s="34"/>
      <c r="S31" s="35" t="s">
        <v>12</v>
      </c>
      <c r="T31" s="2" t="s">
        <v>24</v>
      </c>
      <c r="U31" s="9" t="s">
        <v>33</v>
      </c>
      <c r="V31" s="1"/>
    </row>
    <row r="32" spans="1:22" ht="20.100000000000001" customHeight="1" x14ac:dyDescent="0.4">
      <c r="A32" s="44"/>
      <c r="B32" s="45" t="s">
        <v>47</v>
      </c>
      <c r="C32" s="45"/>
      <c r="D32" s="45"/>
      <c r="E32" s="45"/>
      <c r="F32" s="61"/>
      <c r="G32" s="62"/>
      <c r="H32" s="62"/>
      <c r="I32" s="26" t="s">
        <v>0</v>
      </c>
      <c r="J32" s="46"/>
      <c r="K32" s="47"/>
      <c r="L32" s="48"/>
      <c r="M32" s="113">
        <v>0.5</v>
      </c>
      <c r="N32" s="114"/>
      <c r="O32" s="64">
        <f>ROUNDDOWN(F32*1000*0.5,0)</f>
        <v>0</v>
      </c>
      <c r="P32" s="65"/>
      <c r="Q32" s="65"/>
      <c r="R32" s="65"/>
      <c r="S32" s="35" t="s">
        <v>12</v>
      </c>
    </row>
    <row r="33" spans="1:19" ht="20.100000000000001" customHeight="1" x14ac:dyDescent="0.4">
      <c r="A33" s="44"/>
      <c r="B33" s="45" t="s">
        <v>35</v>
      </c>
      <c r="C33" s="45"/>
      <c r="D33" s="45"/>
      <c r="E33" s="45"/>
      <c r="F33" s="115"/>
      <c r="G33" s="116"/>
      <c r="H33" s="116"/>
      <c r="I33" s="116"/>
      <c r="J33" s="116"/>
      <c r="K33" s="116"/>
      <c r="L33" s="116"/>
      <c r="M33" s="116"/>
      <c r="N33" s="117"/>
      <c r="O33" s="58">
        <f>O30+O31+O32</f>
        <v>0</v>
      </c>
      <c r="P33" s="59"/>
      <c r="Q33" s="59"/>
      <c r="R33" s="59"/>
      <c r="S33" s="35" t="s">
        <v>12</v>
      </c>
    </row>
    <row r="34" spans="1:19" ht="20.100000000000001" customHeight="1" x14ac:dyDescent="0.4">
      <c r="A34" s="44"/>
      <c r="B34" s="45" t="s">
        <v>48</v>
      </c>
      <c r="C34" s="45"/>
      <c r="D34" s="45"/>
      <c r="E34" s="45"/>
      <c r="F34" s="56"/>
      <c r="G34" s="13"/>
      <c r="H34" s="13"/>
      <c r="I34" s="57" t="s">
        <v>0</v>
      </c>
      <c r="J34" s="27"/>
      <c r="K34" s="28"/>
      <c r="L34" s="28"/>
      <c r="M34" s="28"/>
      <c r="N34" s="28"/>
      <c r="O34" s="28"/>
      <c r="P34" s="28"/>
      <c r="Q34" s="28"/>
      <c r="R34" s="28"/>
      <c r="S34" s="29"/>
    </row>
    <row r="35" spans="1:19" ht="20.100000000000001" customHeight="1" x14ac:dyDescent="0.4">
      <c r="A35" s="44"/>
      <c r="B35" s="45" t="s">
        <v>38</v>
      </c>
      <c r="C35" s="45"/>
      <c r="D35" s="45"/>
      <c r="E35" s="45"/>
      <c r="F35" s="58">
        <f>F30+F34</f>
        <v>0</v>
      </c>
      <c r="G35" s="59"/>
      <c r="H35" s="59"/>
      <c r="I35" s="26" t="s">
        <v>0</v>
      </c>
      <c r="J35" s="46"/>
      <c r="K35" s="47"/>
      <c r="L35" s="47"/>
      <c r="M35" s="47"/>
      <c r="N35" s="47"/>
      <c r="O35" s="47"/>
      <c r="P35" s="47"/>
      <c r="Q35" s="47"/>
      <c r="R35" s="47"/>
      <c r="S35" s="48"/>
    </row>
    <row r="36" spans="1:19" ht="20.100000000000001" customHeight="1" x14ac:dyDescent="0.4">
      <c r="A36" s="60" t="s">
        <v>11</v>
      </c>
      <c r="B36" s="45" t="s">
        <v>49</v>
      </c>
      <c r="C36" s="45"/>
      <c r="D36" s="45"/>
      <c r="E36" s="45"/>
      <c r="F36" s="61"/>
      <c r="G36" s="62"/>
      <c r="H36" s="62"/>
      <c r="I36" s="26" t="s">
        <v>0</v>
      </c>
      <c r="J36" s="115"/>
      <c r="K36" s="116"/>
      <c r="L36" s="117"/>
      <c r="M36" s="118">
        <v>0.1</v>
      </c>
      <c r="N36" s="118"/>
      <c r="O36" s="64">
        <f>ROUNDDOWN(F36*1000*0.1,0)</f>
        <v>0</v>
      </c>
      <c r="P36" s="65"/>
      <c r="Q36" s="65"/>
      <c r="R36" s="65"/>
      <c r="S36" s="35" t="s">
        <v>12</v>
      </c>
    </row>
    <row r="37" spans="1:19" ht="27" customHeight="1" x14ac:dyDescent="0.4">
      <c r="A37" s="60"/>
      <c r="B37" s="66" t="s">
        <v>53</v>
      </c>
      <c r="C37" s="67"/>
      <c r="D37" s="67"/>
      <c r="E37" s="68"/>
      <c r="F37" s="119"/>
      <c r="G37" s="120"/>
      <c r="H37" s="120"/>
      <c r="I37" s="57" t="s">
        <v>0</v>
      </c>
      <c r="J37" s="121" t="s">
        <v>29</v>
      </c>
      <c r="K37" s="122"/>
      <c r="L37" s="123"/>
      <c r="M37" s="72">
        <v>0.5</v>
      </c>
      <c r="N37" s="73"/>
      <c r="O37" s="74">
        <f>IF(F37&gt;1800,"限度額超過！",ROUNDDOWN(F37*1000*0.5,0))</f>
        <v>0</v>
      </c>
      <c r="P37" s="75"/>
      <c r="Q37" s="75"/>
      <c r="R37" s="75"/>
      <c r="S37" s="35" t="s">
        <v>12</v>
      </c>
    </row>
    <row r="38" spans="1:19" ht="20.100000000000001" customHeight="1" x14ac:dyDescent="0.4">
      <c r="A38" s="60"/>
      <c r="B38" s="45" t="s">
        <v>36</v>
      </c>
      <c r="C38" s="45"/>
      <c r="D38" s="45"/>
      <c r="E38" s="45"/>
      <c r="F38" s="124">
        <f>F36+F37</f>
        <v>0</v>
      </c>
      <c r="G38" s="125"/>
      <c r="H38" s="125"/>
      <c r="I38" s="126" t="s">
        <v>0</v>
      </c>
      <c r="J38" s="127" t="s">
        <v>54</v>
      </c>
      <c r="K38" s="127"/>
      <c r="L38" s="127"/>
      <c r="M38" s="81"/>
      <c r="N38" s="81"/>
      <c r="O38" s="82">
        <f>IF((O36+O37)&gt;J39,"限度額超過！",O36+O37)</f>
        <v>0</v>
      </c>
      <c r="P38" s="83"/>
      <c r="Q38" s="83"/>
      <c r="R38" s="83"/>
      <c r="S38" s="84" t="s">
        <v>12</v>
      </c>
    </row>
    <row r="39" spans="1:19" ht="20.100000000000001" customHeight="1" x14ac:dyDescent="0.4">
      <c r="A39" s="60"/>
      <c r="B39" s="45"/>
      <c r="C39" s="45"/>
      <c r="D39" s="45"/>
      <c r="E39" s="45"/>
      <c r="F39" s="125"/>
      <c r="G39" s="125"/>
      <c r="H39" s="125"/>
      <c r="I39" s="126"/>
      <c r="J39" s="88">
        <f>ROUNDDOWN(F35*1000*0.05,0)</f>
        <v>0</v>
      </c>
      <c r="K39" s="88"/>
      <c r="L39" s="88"/>
      <c r="M39" s="81"/>
      <c r="N39" s="81"/>
      <c r="O39" s="89"/>
      <c r="P39" s="15"/>
      <c r="Q39" s="15"/>
      <c r="R39" s="15"/>
      <c r="S39" s="90"/>
    </row>
    <row r="40" spans="1:19" ht="20.100000000000001" customHeight="1" x14ac:dyDescent="0.4">
      <c r="A40" s="91" t="s">
        <v>23</v>
      </c>
      <c r="B40" s="91"/>
      <c r="C40" s="91"/>
      <c r="D40" s="91"/>
      <c r="E40" s="91"/>
      <c r="F40" s="128" t="s">
        <v>39</v>
      </c>
      <c r="G40" s="129"/>
      <c r="H40" s="129"/>
      <c r="I40" s="130"/>
      <c r="J40" s="91" t="s">
        <v>18</v>
      </c>
      <c r="K40" s="91"/>
      <c r="L40" s="91"/>
      <c r="M40" s="81"/>
      <c r="N40" s="81"/>
      <c r="O40" s="128" t="s">
        <v>40</v>
      </c>
      <c r="P40" s="129"/>
      <c r="Q40" s="129"/>
      <c r="R40" s="129"/>
      <c r="S40" s="130"/>
    </row>
    <row r="41" spans="1:19" ht="20.100000000000001" customHeight="1" x14ac:dyDescent="0.4">
      <c r="A41" s="91"/>
      <c r="B41" s="91"/>
      <c r="C41" s="91"/>
      <c r="D41" s="91"/>
      <c r="E41" s="91"/>
      <c r="F41" s="131">
        <f>F35+F38</f>
        <v>0</v>
      </c>
      <c r="G41" s="132"/>
      <c r="H41" s="132"/>
      <c r="I41" s="103" t="s">
        <v>0</v>
      </c>
      <c r="J41" s="91"/>
      <c r="K41" s="91"/>
      <c r="L41" s="91"/>
      <c r="M41" s="81"/>
      <c r="N41" s="81"/>
      <c r="O41" s="109">
        <f>IF((O33+O38)&gt;500000000,"限度額超過！",O33+O38)</f>
        <v>0</v>
      </c>
      <c r="P41" s="110"/>
      <c r="Q41" s="110"/>
      <c r="R41" s="110"/>
      <c r="S41" s="111" t="s">
        <v>12</v>
      </c>
    </row>
    <row r="43" spans="1:19" ht="20.100000000000001" customHeight="1" x14ac:dyDescent="0.4">
      <c r="A43" s="11" t="s">
        <v>19</v>
      </c>
    </row>
    <row r="44" spans="1:19" ht="20.100000000000001" customHeight="1" x14ac:dyDescent="0.4">
      <c r="A44" s="128" t="s">
        <v>22</v>
      </c>
      <c r="B44" s="129"/>
      <c r="C44" s="129"/>
      <c r="D44" s="129"/>
      <c r="E44" s="130"/>
      <c r="F44" s="128" t="s">
        <v>20</v>
      </c>
      <c r="G44" s="129"/>
      <c r="H44" s="129"/>
      <c r="I44" s="130"/>
      <c r="J44" s="133"/>
      <c r="K44" s="134"/>
      <c r="L44" s="134"/>
      <c r="M44" s="134"/>
      <c r="N44" s="135"/>
      <c r="O44" s="128" t="s">
        <v>21</v>
      </c>
      <c r="P44" s="129"/>
      <c r="Q44" s="129"/>
      <c r="R44" s="129"/>
      <c r="S44" s="130"/>
    </row>
    <row r="45" spans="1:19" ht="20.100000000000001" customHeight="1" x14ac:dyDescent="0.4">
      <c r="A45" s="136"/>
      <c r="B45" s="137"/>
      <c r="C45" s="137"/>
      <c r="D45" s="137"/>
      <c r="E45" s="138"/>
      <c r="F45" s="139">
        <f>F25+F41</f>
        <v>0</v>
      </c>
      <c r="G45" s="140"/>
      <c r="H45" s="140"/>
      <c r="I45" s="141" t="s">
        <v>0</v>
      </c>
      <c r="J45" s="142"/>
      <c r="K45" s="143"/>
      <c r="L45" s="143"/>
      <c r="M45" s="143"/>
      <c r="N45" s="144"/>
      <c r="O45" s="145">
        <f>O25+O41</f>
        <v>0</v>
      </c>
      <c r="P45" s="146"/>
      <c r="Q45" s="146"/>
      <c r="R45" s="146"/>
      <c r="S45" s="147" t="s">
        <v>12</v>
      </c>
    </row>
    <row r="46" spans="1:19" ht="20.100000000000001" customHeight="1" x14ac:dyDescent="0.4">
      <c r="A46" s="148"/>
      <c r="B46" s="149"/>
      <c r="C46" s="149"/>
      <c r="D46" s="149"/>
      <c r="E46" s="150"/>
      <c r="F46" s="151"/>
      <c r="G46" s="152"/>
      <c r="H46" s="152"/>
      <c r="I46" s="87"/>
      <c r="J46" s="153"/>
      <c r="K46" s="154"/>
      <c r="L46" s="154"/>
      <c r="M46" s="154"/>
      <c r="N46" s="155"/>
      <c r="O46" s="85"/>
      <c r="P46" s="86"/>
      <c r="Q46" s="86"/>
      <c r="R46" s="86"/>
      <c r="S46" s="90"/>
    </row>
  </sheetData>
  <sheetProtection password="CA3F" sheet="1" objects="1" scenarios="1"/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O36:R36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,土地・建物取得,DX,土地・建物取得、国内回帰,その他"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10</xdr:col>
                    <xdr:colOff>361950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0</xdr:rowOff>
                  </from>
                  <to>
                    <xdr:col>12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26</xdr:row>
                    <xdr:rowOff>0</xdr:rowOff>
                  </from>
                  <to>
                    <xdr:col>10</xdr:col>
                    <xdr:colOff>361950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0</xdr:rowOff>
                  </from>
                  <to>
                    <xdr:col>12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2021-03-22T02:01:52Z</cp:lastPrinted>
  <dcterms:created xsi:type="dcterms:W3CDTF">2020-03-24T10:25:48Z</dcterms:created>
  <dcterms:modified xsi:type="dcterms:W3CDTF">2021-04-07T02:00:02Z</dcterms:modified>
</cp:coreProperties>
</file>