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416" yWindow="30" windowWidth="10245" windowHeight="7740" tabRatio="392" activeTab="0"/>
  </bookViews>
  <sheets>
    <sheet name="第３表　人口動態総覧、実数・率（市町村・保健所別）　修正中" sheetId="1" r:id="rId1"/>
  </sheets>
  <definedNames>
    <definedName name="_xlnm.Print_Area" localSheetId="0">'第３表　人口動態総覧、実数・率（市町村・保健所別）　修正中'!$A$1:$AN$40</definedName>
    <definedName name="_xlnm.Print_Titles" localSheetId="0">'第３表　人口動態総覧、実数・率（市町村・保健所別）　修正中'!$C:$D</definedName>
  </definedNames>
  <calcPr fullCalcOnLoad="1"/>
</workbook>
</file>

<file path=xl/sharedStrings.xml><?xml version="1.0" encoding="utf-8"?>
<sst xmlns="http://schemas.openxmlformats.org/spreadsheetml/2006/main" count="99" uniqueCount="76">
  <si>
    <t>周産期死亡</t>
  </si>
  <si>
    <t>自　然</t>
  </si>
  <si>
    <t>人　工</t>
  </si>
  <si>
    <t>総　数</t>
  </si>
  <si>
    <t>22週以後</t>
  </si>
  <si>
    <t>早期新生児</t>
  </si>
  <si>
    <t>岩美郡　　</t>
  </si>
  <si>
    <t>八頭郡</t>
  </si>
  <si>
    <t>東伯郡</t>
  </si>
  <si>
    <t>西伯郡</t>
  </si>
  <si>
    <t>日野郡</t>
  </si>
  <si>
    <t>男</t>
  </si>
  <si>
    <t>女</t>
  </si>
  <si>
    <t>出生率</t>
  </si>
  <si>
    <t>（人口千対）</t>
  </si>
  <si>
    <t>死亡率</t>
  </si>
  <si>
    <t>自然増加</t>
  </si>
  <si>
    <t>実数</t>
  </si>
  <si>
    <t>自然増加率</t>
  </si>
  <si>
    <t>実数</t>
  </si>
  <si>
    <t>（出生千対）</t>
  </si>
  <si>
    <t>乳児死亡率</t>
  </si>
  <si>
    <t>新生児死亡</t>
  </si>
  <si>
    <t>乳児死亡（死亡の再掲）</t>
  </si>
  <si>
    <t>新生児死亡率</t>
  </si>
  <si>
    <t>総数</t>
  </si>
  <si>
    <t>死産率（出産千対）</t>
  </si>
  <si>
    <t>婚姻率</t>
  </si>
  <si>
    <t>離婚率</t>
  </si>
  <si>
    <t>八頭町</t>
  </si>
  <si>
    <t>北栄町</t>
  </si>
  <si>
    <t>伯耆町</t>
  </si>
  <si>
    <t>大山町</t>
  </si>
  <si>
    <t>日南町　　　</t>
  </si>
  <si>
    <t>日野町　　　</t>
  </si>
  <si>
    <t>江府町　　　</t>
  </si>
  <si>
    <t>鳥取市</t>
  </si>
  <si>
    <t>米子市</t>
  </si>
  <si>
    <t>倉吉市</t>
  </si>
  <si>
    <t>件数</t>
  </si>
  <si>
    <t>保健所</t>
  </si>
  <si>
    <t>市町村</t>
  </si>
  <si>
    <t>出生</t>
  </si>
  <si>
    <t>死亡</t>
  </si>
  <si>
    <t>死産</t>
  </si>
  <si>
    <t>婚姻</t>
  </si>
  <si>
    <t>離婚</t>
  </si>
  <si>
    <t>件数</t>
  </si>
  <si>
    <t>境港市　　　　　　　　　</t>
  </si>
  <si>
    <t>岩美町　　　</t>
  </si>
  <si>
    <t>若桜町　　　</t>
  </si>
  <si>
    <t>智頭町　　　</t>
  </si>
  <si>
    <t>三朝町　　　</t>
  </si>
  <si>
    <t>湯梨浜町</t>
  </si>
  <si>
    <t>琴浦町</t>
  </si>
  <si>
    <t>日吉津村　　</t>
  </si>
  <si>
    <t>南部町　　　</t>
  </si>
  <si>
    <t>鳥取</t>
  </si>
  <si>
    <t>倉吉</t>
  </si>
  <si>
    <t>米子　　　　　　　　　</t>
  </si>
  <si>
    <t>合計特殊出生率</t>
  </si>
  <si>
    <t>県計</t>
  </si>
  <si>
    <t>第3表</t>
  </si>
  <si>
    <t>人口</t>
  </si>
  <si>
    <t>圏域</t>
  </si>
  <si>
    <t>鳥取</t>
  </si>
  <si>
    <t>倉吉</t>
  </si>
  <si>
    <t>米子　　　　　　　　　</t>
  </si>
  <si>
    <t>出生性比
（女百対男）</t>
  </si>
  <si>
    <t>周産期死亡率
(出産千対)</t>
  </si>
  <si>
    <t>妊娠満22週以後の死産率
（出産千対）</t>
  </si>
  <si>
    <t>早期新生児死亡率
（出生千対）</t>
  </si>
  <si>
    <r>
      <t>　　平成２９年　人口動態総覧、実数・率  （市町村・保健所別）　</t>
    </r>
    <r>
      <rPr>
        <b/>
        <sz val="14"/>
        <color indexed="10"/>
        <rFont val="ＭＳ Ｐゴシック"/>
        <family val="3"/>
      </rPr>
      <t xml:space="preserve"> </t>
    </r>
  </si>
  <si>
    <t>注：１）本表の各項目の実数は、「平成２９年人口動態統計」（厚生労働省）中巻所収「総覧　第２表　人口動態総覧，都道府県；保健所・市区町村別」掲載の鳥取県内各市町村の数値を、平成２９年１０月１日現在の市町村、保健所管内単位で集計したものである。</t>
  </si>
  <si>
    <t>注：２）各項目の率の算出方法については凡例を参照のこと。なお人口千対の値を求めるに当たっては、鳥取県地域振興部統計課公表の「鳥取県年齢別推計人口　第３表　市町村別推計人口」掲載の人口を用いた。このため、第２表の平成２９年の各項目のうち、人口千対の率と本表の値が一致しないことがある。</t>
  </si>
  <si>
    <t>注：３）各市町村の合計特殊出生率については、厚生労働省から交付された平成２９年人口動態調査結果を基に、鳥取県福祉保健部ささえあい福祉局福祉保健課が算出したものである。ただし、県計の値については、『平成２９年人口動態統計』（厚生労働省）によった。</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</si>
</sst>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
    <numFmt numFmtId="179" formatCode="#,##0_);[Red]\(#,##0\)"/>
    <numFmt numFmtId="180" formatCode="#,##0.0_ "/>
    <numFmt numFmtId="181" formatCode="#,##0.0_);[Red]\(#,##0.0\)"/>
    <numFmt numFmtId="182" formatCode="#,##0.0;&quot;△ &quot;#,##0.0"/>
    <numFmt numFmtId="183" formatCode="#,##0.00_ "/>
    <numFmt numFmtId="184" formatCode="#,##0.00_);[Red]\(#,##0.00\)"/>
    <numFmt numFmtId="185" formatCode="0.00_);[Red]\(0.00\)"/>
    <numFmt numFmtId="186" formatCode="0.00;&quot;△ &quot;0.00"/>
    <numFmt numFmtId="187" formatCode="0.0_ "/>
    <numFmt numFmtId="188" formatCode="0.0_);[Red]\(0.0\)"/>
    <numFmt numFmtId="189" formatCode="_ * #,##0.0_ ;_ * \-#,##0.0_ ;_ * &quot;-&quot;?_ ;_ @_ "/>
    <numFmt numFmtId="190" formatCode="0.000_ "/>
    <numFmt numFmtId="191" formatCode="_ * #,##0.0_ ;_ * \-#,##0.0_ ;_ * &quot;-&quot;_ ;_ @_ "/>
    <numFmt numFmtId="192" formatCode="_ * #,##0.0_ ;_ * \-#,##0.0_ ;_ * &quot;-&quot;??_ ;_ @_ "/>
    <numFmt numFmtId="193" formatCode="0.0;&quot;△ &quot;0.0"/>
    <numFmt numFmtId="194" formatCode="_ &quot;¥&quot;* #,##0.0_ ;_ &quot;¥&quot;* \-#,##0.0_ ;_ &quot;¥&quot;* &quot;-&quot;?_ ;_ @_ "/>
  </numFmts>
  <fonts count="39">
    <font>
      <sz val="11"/>
      <name val="ＭＳ Ｐゴシック"/>
      <family val="3"/>
    </font>
    <font>
      <sz val="6"/>
      <name val="ＭＳ Ｐゴシック"/>
      <family val="3"/>
    </font>
    <font>
      <sz val="14"/>
      <name val="ＭＳ Ｐゴシック"/>
      <family val="3"/>
    </font>
    <font>
      <b/>
      <sz val="14"/>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6" tint="0.5999600291252136"/>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medium"/>
      <top style="thin"/>
      <bottom>
        <color indexed="63"/>
      </bottom>
    </border>
    <border>
      <left style="thin"/>
      <right>
        <color indexed="63"/>
      </right>
      <top style="thin"/>
      <bottom>
        <color indexed="63"/>
      </bottom>
    </border>
    <border>
      <left style="medium"/>
      <right style="medium"/>
      <top>
        <color indexed="63"/>
      </top>
      <bottom style="double"/>
    </border>
    <border>
      <left>
        <color indexed="63"/>
      </left>
      <right>
        <color indexed="63"/>
      </right>
      <top>
        <color indexed="63"/>
      </top>
      <bottom style="double"/>
    </border>
    <border>
      <left style="thin"/>
      <right>
        <color indexed="63"/>
      </right>
      <top style="thin"/>
      <bottom style="double"/>
    </border>
    <border>
      <left style="hair"/>
      <right style="thin"/>
      <top style="thin"/>
      <bottom style="double"/>
    </border>
    <border>
      <left style="thin"/>
      <right style="thin"/>
      <top>
        <color indexed="63"/>
      </top>
      <bottom style="double"/>
    </border>
    <border>
      <left style="medium"/>
      <right>
        <color indexed="63"/>
      </right>
      <top>
        <color indexed="63"/>
      </top>
      <bottom style="double"/>
    </border>
    <border>
      <left style="thin"/>
      <right style="medium"/>
      <top>
        <color indexed="63"/>
      </top>
      <bottom style="double"/>
    </border>
    <border>
      <left style="thin"/>
      <right style="hair"/>
      <top style="thin"/>
      <bottom style="double"/>
    </border>
    <border>
      <left>
        <color indexed="63"/>
      </left>
      <right style="thin"/>
      <top>
        <color indexed="63"/>
      </top>
      <bottom style="double"/>
    </border>
    <border>
      <left style="hair"/>
      <right style="medium"/>
      <top style="thin"/>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medium"/>
    </border>
    <border>
      <left>
        <color indexed="63"/>
      </left>
      <right>
        <color indexed="63"/>
      </right>
      <top>
        <color indexed="63"/>
      </top>
      <bottom style="medium"/>
    </border>
    <border>
      <left style="hair"/>
      <right style="thin"/>
      <top style="double"/>
      <bottom style="medium"/>
    </border>
    <border>
      <left style="thin"/>
      <right style="thin"/>
      <top style="double"/>
      <bottom style="medium"/>
    </border>
    <border>
      <left style="thin"/>
      <right style="medium"/>
      <top style="double"/>
      <bottom style="medium"/>
    </border>
    <border>
      <left style="medium"/>
      <right style="thin"/>
      <top style="double"/>
      <bottom style="medium"/>
    </border>
    <border>
      <left style="thin"/>
      <right style="hair"/>
      <top style="double"/>
      <bottom style="medium"/>
    </border>
    <border>
      <left style="medium"/>
      <right>
        <color indexed="63"/>
      </right>
      <top>
        <color indexed="63"/>
      </top>
      <bottom style="medium"/>
    </border>
    <border>
      <left style="thin"/>
      <right>
        <color indexed="63"/>
      </right>
      <top style="double"/>
      <bottom style="medium"/>
    </border>
    <border>
      <left style="thin"/>
      <right style="thin"/>
      <top>
        <color indexed="63"/>
      </top>
      <bottom style="medium"/>
    </border>
    <border>
      <left style="thin"/>
      <right>
        <color indexed="63"/>
      </right>
      <top>
        <color indexed="63"/>
      </top>
      <bottom style="medium"/>
    </border>
    <border>
      <left style="hair"/>
      <right style="medium"/>
      <top style="double"/>
      <bottom>
        <color indexed="63"/>
      </bottom>
    </border>
    <border>
      <left style="hair"/>
      <right style="medium"/>
      <top>
        <color indexed="63"/>
      </top>
      <bottom style="medium"/>
    </border>
    <border>
      <left style="medium"/>
      <right style="medium"/>
      <top style="double"/>
      <bottom style="medium"/>
    </border>
    <border>
      <left style="thin"/>
      <right>
        <color indexed="63"/>
      </right>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hair"/>
      <top>
        <color indexed="63"/>
      </top>
      <bottom>
        <color indexed="63"/>
      </bottom>
    </border>
    <border>
      <left style="medium"/>
      <right style="thin"/>
      <top>
        <color indexed="63"/>
      </top>
      <bottom>
        <color indexed="63"/>
      </bottom>
    </border>
    <border>
      <left style="thin"/>
      <right style="thin"/>
      <top style="medium"/>
      <bottom>
        <color indexed="63"/>
      </bottom>
    </border>
    <border>
      <left style="hair"/>
      <right style="medium"/>
      <top style="medium"/>
      <bottom>
        <color indexed="63"/>
      </bottom>
    </border>
    <border>
      <left style="medium"/>
      <right style="medium"/>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style="medium"/>
      <top>
        <color indexed="63"/>
      </top>
      <bottom style="thin"/>
    </border>
    <border>
      <left style="thin"/>
      <right style="hair"/>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hair"/>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hair"/>
      <right style="thin"/>
      <top style="thin"/>
      <bottom>
        <color indexed="63"/>
      </bottom>
    </border>
    <border>
      <left>
        <color indexed="63"/>
      </left>
      <right style="hair"/>
      <top style="thin"/>
      <bottom>
        <color indexed="63"/>
      </bottom>
    </border>
    <border>
      <left style="hair"/>
      <right style="medium"/>
      <top style="thin"/>
      <bottom>
        <color indexed="63"/>
      </bottom>
    </border>
    <border>
      <left style="medium"/>
      <right style="medium"/>
      <top style="thin"/>
      <bottom>
        <color indexed="63"/>
      </bottom>
    </border>
    <border>
      <left>
        <color indexed="63"/>
      </left>
      <right style="hair"/>
      <top>
        <color indexed="63"/>
      </top>
      <bottom>
        <color indexed="63"/>
      </bottom>
    </border>
    <border>
      <left style="hair"/>
      <right style="thin"/>
      <top>
        <color indexed="63"/>
      </top>
      <bottom style="medium"/>
    </border>
    <border>
      <left style="thin"/>
      <right style="medium"/>
      <top>
        <color indexed="63"/>
      </top>
      <bottom style="medium"/>
    </border>
    <border>
      <left style="thin"/>
      <right style="hair"/>
      <top>
        <color indexed="63"/>
      </top>
      <bottom style="medium"/>
    </border>
    <border>
      <left style="medium"/>
      <right style="thin"/>
      <top>
        <color indexed="63"/>
      </top>
      <bottom style="medium"/>
    </border>
    <border>
      <left style="medium"/>
      <right style="medium"/>
      <top>
        <color indexed="63"/>
      </top>
      <bottom style="medium"/>
    </border>
    <border>
      <left style="thin"/>
      <right style="hair"/>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medium"/>
      <top>
        <color indexed="63"/>
      </top>
      <bottom style="double"/>
    </border>
    <border>
      <left style="medium"/>
      <right style="thin"/>
      <top style="medium"/>
      <bottom>
        <color indexed="63"/>
      </bottom>
    </border>
    <border>
      <left style="thin"/>
      <right style="medium"/>
      <top style="medium"/>
      <bottom>
        <color indexed="63"/>
      </bottom>
    </border>
    <border>
      <left>
        <color indexed="63"/>
      </left>
      <right style="thin"/>
      <top style="double"/>
      <bottom style="medium"/>
    </border>
    <border>
      <left style="hair"/>
      <right>
        <color indexed="63"/>
      </right>
      <top>
        <color indexed="63"/>
      </top>
      <bottom style="medium"/>
    </border>
    <border>
      <left style="thin"/>
      <right style="hair"/>
      <top style="thin"/>
      <bottom style="thin"/>
    </border>
    <border>
      <left>
        <color indexed="63"/>
      </left>
      <right style="medium"/>
      <top style="thin"/>
      <bottom>
        <color indexed="63"/>
      </bottom>
    </border>
    <border>
      <left style="medium"/>
      <right style="medium"/>
      <top style="medium"/>
      <bottom style="thin"/>
    </border>
    <border>
      <left style="medium"/>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style="thin"/>
      <top>
        <color indexed="63"/>
      </top>
      <bottom style="double"/>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medium"/>
      <top style="thin"/>
      <bottom style="thin"/>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23">
    <xf numFmtId="0" fontId="0" fillId="0" borderId="0" xfId="0" applyAlignment="1">
      <alignment vertical="center"/>
    </xf>
    <xf numFmtId="0" fontId="2" fillId="33" borderId="0" xfId="0" applyFont="1" applyFill="1" applyAlignment="1">
      <alignment vertical="center"/>
    </xf>
    <xf numFmtId="186" fontId="2" fillId="33" borderId="0" xfId="0" applyNumberFormat="1" applyFont="1" applyFill="1" applyAlignment="1">
      <alignment vertical="center"/>
    </xf>
    <xf numFmtId="188" fontId="2" fillId="33" borderId="0" xfId="0" applyNumberFormat="1" applyFont="1" applyFill="1" applyAlignment="1">
      <alignment vertical="center"/>
    </xf>
    <xf numFmtId="0" fontId="2" fillId="0" borderId="0" xfId="0" applyFont="1" applyFill="1" applyAlignment="1">
      <alignment vertical="center"/>
    </xf>
    <xf numFmtId="187" fontId="2" fillId="0" borderId="0" xfId="0" applyNumberFormat="1" applyFont="1" applyFill="1" applyAlignment="1">
      <alignment vertical="center"/>
    </xf>
    <xf numFmtId="185" fontId="2" fillId="0" borderId="0" xfId="0" applyNumberFormat="1" applyFont="1" applyFill="1" applyAlignment="1">
      <alignment vertical="center"/>
    </xf>
    <xf numFmtId="0" fontId="0" fillId="33" borderId="0" xfId="0" applyFont="1" applyFill="1" applyAlignment="1">
      <alignment vertical="center"/>
    </xf>
    <xf numFmtId="0" fontId="0" fillId="0" borderId="0" xfId="0" applyFont="1" applyFill="1" applyAlignment="1">
      <alignment vertical="center"/>
    </xf>
    <xf numFmtId="186" fontId="0" fillId="33" borderId="0" xfId="0" applyNumberFormat="1" applyFont="1" applyFill="1" applyAlignment="1">
      <alignment vertical="center"/>
    </xf>
    <xf numFmtId="188" fontId="0" fillId="33" borderId="0" xfId="0" applyNumberFormat="1" applyFont="1" applyFill="1" applyAlignment="1">
      <alignment vertical="center"/>
    </xf>
    <xf numFmtId="187" fontId="0" fillId="0" borderId="0" xfId="0" applyNumberFormat="1" applyFont="1" applyFill="1" applyAlignment="1">
      <alignment vertical="center"/>
    </xf>
    <xf numFmtId="185" fontId="0" fillId="0" borderId="0" xfId="0" applyNumberFormat="1"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187" fontId="0" fillId="0"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87" fontId="0" fillId="0" borderId="19" xfId="0" applyNumberFormat="1" applyFont="1" applyFill="1" applyBorder="1" applyAlignment="1">
      <alignment horizontal="center" vertical="center"/>
    </xf>
    <xf numFmtId="0" fontId="0" fillId="0" borderId="24" xfId="0" applyFont="1" applyFill="1" applyBorder="1" applyAlignment="1">
      <alignment horizontal="center" vertical="center"/>
    </xf>
    <xf numFmtId="41" fontId="0" fillId="0" borderId="25" xfId="0" applyNumberFormat="1" applyFont="1" applyFill="1" applyBorder="1" applyAlignment="1">
      <alignment vertical="center"/>
    </xf>
    <xf numFmtId="41" fontId="0" fillId="0" borderId="26" xfId="0" applyNumberFormat="1" applyFont="1" applyFill="1" applyBorder="1" applyAlignment="1">
      <alignment vertical="center"/>
    </xf>
    <xf numFmtId="41" fontId="0" fillId="0" borderId="27" xfId="0" applyNumberFormat="1" applyFont="1" applyFill="1" applyBorder="1" applyAlignment="1">
      <alignment vertical="center"/>
    </xf>
    <xf numFmtId="181" fontId="0" fillId="0" borderId="28" xfId="0" applyNumberFormat="1" applyFont="1" applyFill="1" applyBorder="1" applyAlignment="1">
      <alignment vertical="center"/>
    </xf>
    <xf numFmtId="181" fontId="0" fillId="0" borderId="29" xfId="0" applyNumberFormat="1" applyFont="1" applyFill="1" applyBorder="1" applyAlignment="1">
      <alignment vertical="center"/>
    </xf>
    <xf numFmtId="180" fontId="0" fillId="0" borderId="29" xfId="0" applyNumberFormat="1" applyFont="1" applyFill="1" applyBorder="1" applyAlignment="1">
      <alignment vertical="center"/>
    </xf>
    <xf numFmtId="41" fontId="0" fillId="0" borderId="30" xfId="0" applyNumberFormat="1" applyFont="1" applyFill="1" applyBorder="1" applyAlignment="1">
      <alignment vertical="center"/>
    </xf>
    <xf numFmtId="41" fontId="0" fillId="0" borderId="31" xfId="0" applyNumberFormat="1" applyFont="1" applyFill="1" applyBorder="1" applyAlignment="1">
      <alignment vertical="center"/>
    </xf>
    <xf numFmtId="41" fontId="0" fillId="0" borderId="32" xfId="0" applyNumberFormat="1" applyFont="1" applyFill="1" applyBorder="1" applyAlignment="1">
      <alignment vertical="center"/>
    </xf>
    <xf numFmtId="41" fontId="0" fillId="0" borderId="33" xfId="0" applyNumberFormat="1" applyFont="1" applyFill="1" applyBorder="1" applyAlignment="1">
      <alignment vertical="center"/>
    </xf>
    <xf numFmtId="189" fontId="0" fillId="0" borderId="34" xfId="0" applyNumberFormat="1" applyFont="1" applyFill="1" applyBorder="1" applyAlignment="1">
      <alignment vertical="center"/>
    </xf>
    <xf numFmtId="189" fontId="0" fillId="0" borderId="35" xfId="0" applyNumberFormat="1" applyFont="1" applyFill="1" applyBorder="1" applyAlignment="1">
      <alignment vertical="center"/>
    </xf>
    <xf numFmtId="189" fontId="0" fillId="0" borderId="36" xfId="0" applyNumberFormat="1" applyFont="1" applyFill="1" applyBorder="1" applyAlignment="1">
      <alignment vertical="center"/>
    </xf>
    <xf numFmtId="189" fontId="0" fillId="0" borderId="37" xfId="0" applyNumberFormat="1" applyFont="1" applyFill="1" applyBorder="1" applyAlignment="1">
      <alignment vertical="center"/>
    </xf>
    <xf numFmtId="187" fontId="0" fillId="0" borderId="26" xfId="0" applyNumberFormat="1" applyFont="1" applyFill="1" applyBorder="1" applyAlignment="1">
      <alignment vertical="center"/>
    </xf>
    <xf numFmtId="184" fontId="0" fillId="0" borderId="35" xfId="0" applyNumberFormat="1" applyFont="1" applyFill="1" applyBorder="1" applyAlignment="1">
      <alignment vertical="center"/>
    </xf>
    <xf numFmtId="185" fontId="0" fillId="10" borderId="38"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39" xfId="0" applyNumberFormat="1" applyFont="1" applyFill="1" applyBorder="1" applyAlignment="1">
      <alignment vertical="center"/>
    </xf>
    <xf numFmtId="41" fontId="0" fillId="0" borderId="40" xfId="0" applyNumberFormat="1" applyFont="1" applyFill="1" applyBorder="1" applyAlignment="1">
      <alignment vertical="center"/>
    </xf>
    <xf numFmtId="181" fontId="0" fillId="0" borderId="41" xfId="0" applyNumberFormat="1" applyFont="1" applyFill="1" applyBorder="1" applyAlignment="1">
      <alignment vertical="center"/>
    </xf>
    <xf numFmtId="181" fontId="0" fillId="0" borderId="39" xfId="0" applyNumberFormat="1" applyFont="1" applyFill="1" applyBorder="1" applyAlignment="1">
      <alignment vertical="center"/>
    </xf>
    <xf numFmtId="180" fontId="0" fillId="0" borderId="42" xfId="0" applyNumberFormat="1" applyFont="1" applyFill="1" applyBorder="1" applyAlignment="1">
      <alignment vertical="center"/>
    </xf>
    <xf numFmtId="41" fontId="0" fillId="0" borderId="43" xfId="0" applyNumberFormat="1" applyFont="1" applyFill="1" applyBorder="1" applyAlignment="1">
      <alignment vertical="center"/>
    </xf>
    <xf numFmtId="41" fontId="0" fillId="0" borderId="44" xfId="0" applyNumberFormat="1" applyFont="1" applyFill="1" applyBorder="1" applyAlignment="1">
      <alignment vertical="center"/>
    </xf>
    <xf numFmtId="41" fontId="0" fillId="0" borderId="45" xfId="0" applyNumberFormat="1" applyFont="1" applyFill="1" applyBorder="1" applyAlignment="1">
      <alignment vertical="center"/>
    </xf>
    <xf numFmtId="41" fontId="0" fillId="0" borderId="39"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189" fontId="0" fillId="0" borderId="46" xfId="0" applyNumberFormat="1" applyFont="1" applyFill="1" applyBorder="1" applyAlignment="1">
      <alignment vertical="center"/>
    </xf>
    <xf numFmtId="189" fontId="0" fillId="0" borderId="39" xfId="0" applyNumberFormat="1" applyFont="1" applyFill="1" applyBorder="1" applyAlignment="1">
      <alignment vertical="center"/>
    </xf>
    <xf numFmtId="189" fontId="0" fillId="0" borderId="47" xfId="0" applyNumberFormat="1" applyFont="1" applyFill="1" applyBorder="1" applyAlignment="1">
      <alignment vertical="center"/>
    </xf>
    <xf numFmtId="41" fontId="0" fillId="0" borderId="10" xfId="0" applyNumberFormat="1" applyFont="1" applyFill="1" applyBorder="1" applyAlignment="1">
      <alignment horizontal="right" vertical="center"/>
    </xf>
    <xf numFmtId="187" fontId="0" fillId="0" borderId="42" xfId="0" applyNumberFormat="1" applyFont="1" applyFill="1" applyBorder="1" applyAlignment="1">
      <alignment vertical="center"/>
    </xf>
    <xf numFmtId="184" fontId="0" fillId="0" borderId="39" xfId="0" applyNumberFormat="1" applyFont="1" applyFill="1" applyBorder="1" applyAlignment="1">
      <alignment vertical="center"/>
    </xf>
    <xf numFmtId="185" fontId="0" fillId="34" borderId="48" xfId="0" applyNumberFormat="1" applyFont="1" applyFill="1" applyBorder="1" applyAlignment="1">
      <alignment vertical="center"/>
    </xf>
    <xf numFmtId="0" fontId="0" fillId="33" borderId="0" xfId="0" applyFont="1" applyFill="1" applyBorder="1" applyAlignment="1">
      <alignment vertical="center"/>
    </xf>
    <xf numFmtId="189" fontId="0" fillId="0" borderId="41" xfId="0" applyNumberFormat="1" applyFont="1" applyFill="1" applyBorder="1" applyAlignment="1">
      <alignment vertical="center"/>
    </xf>
    <xf numFmtId="189" fontId="0" fillId="0" borderId="49" xfId="0" applyNumberFormat="1" applyFont="1" applyFill="1" applyBorder="1" applyAlignment="1">
      <alignment vertical="center"/>
    </xf>
    <xf numFmtId="41" fontId="0" fillId="0" borderId="45"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189" fontId="0" fillId="0" borderId="44" xfId="0" applyNumberFormat="1" applyFont="1" applyFill="1" applyBorder="1" applyAlignment="1">
      <alignment vertical="center"/>
    </xf>
    <xf numFmtId="189" fontId="0" fillId="0" borderId="50" xfId="0" applyNumberFormat="1" applyFont="1" applyFill="1" applyBorder="1" applyAlignment="1">
      <alignment vertical="center"/>
    </xf>
    <xf numFmtId="189" fontId="0" fillId="0" borderId="42" xfId="0" applyNumberFormat="1" applyFont="1" applyFill="1" applyBorder="1" applyAlignment="1">
      <alignment horizontal="right" vertical="center"/>
    </xf>
    <xf numFmtId="189" fontId="0" fillId="0" borderId="0" xfId="0" applyNumberFormat="1" applyFont="1" applyFill="1" applyBorder="1" applyAlignment="1">
      <alignment horizontal="right" vertical="center"/>
    </xf>
    <xf numFmtId="189" fontId="0" fillId="0" borderId="51" xfId="0" applyNumberFormat="1" applyFont="1" applyFill="1" applyBorder="1" applyAlignment="1">
      <alignment vertical="center"/>
    </xf>
    <xf numFmtId="189" fontId="0" fillId="0" borderId="40" xfId="0" applyNumberFormat="1" applyFont="1" applyFill="1" applyBorder="1" applyAlignment="1">
      <alignment vertical="center"/>
    </xf>
    <xf numFmtId="189" fontId="0" fillId="0" borderId="52"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0" xfId="0" applyNumberFormat="1" applyFont="1" applyFill="1" applyBorder="1" applyAlignment="1">
      <alignment horizontal="right" vertical="center"/>
    </xf>
    <xf numFmtId="189" fontId="0" fillId="0" borderId="44" xfId="0" applyNumberFormat="1" applyFont="1" applyFill="1" applyBorder="1" applyAlignment="1">
      <alignment horizontal="right" vertical="center"/>
    </xf>
    <xf numFmtId="189" fontId="0" fillId="0" borderId="51" xfId="0" applyNumberFormat="1" applyFont="1" applyFill="1" applyBorder="1" applyAlignment="1">
      <alignment horizontal="right" vertical="center"/>
    </xf>
    <xf numFmtId="189" fontId="0" fillId="0" borderId="39" xfId="0" applyNumberFormat="1" applyFont="1" applyFill="1" applyBorder="1" applyAlignment="1">
      <alignment horizontal="right" vertical="center"/>
    </xf>
    <xf numFmtId="41" fontId="0" fillId="0" borderId="51" xfId="0" applyNumberFormat="1" applyFont="1" applyFill="1" applyBorder="1" applyAlignment="1">
      <alignment vertical="center"/>
    </xf>
    <xf numFmtId="189" fontId="0" fillId="0" borderId="42" xfId="0" applyNumberFormat="1" applyFont="1" applyFill="1" applyBorder="1" applyAlignment="1">
      <alignment vertical="center"/>
    </xf>
    <xf numFmtId="189" fontId="0" fillId="0" borderId="53" xfId="0" applyNumberFormat="1" applyFont="1" applyFill="1" applyBorder="1" applyAlignment="1">
      <alignment horizontal="right" vertical="center"/>
    </xf>
    <xf numFmtId="189" fontId="0" fillId="0" borderId="54" xfId="0" applyNumberFormat="1" applyFont="1" applyFill="1" applyBorder="1" applyAlignment="1">
      <alignment vertical="center"/>
    </xf>
    <xf numFmtId="41" fontId="0" fillId="0" borderId="54" xfId="0" applyNumberFormat="1" applyFont="1" applyFill="1" applyBorder="1" applyAlignment="1">
      <alignment vertical="center"/>
    </xf>
    <xf numFmtId="41" fontId="0" fillId="0" borderId="55" xfId="0" applyNumberFormat="1" applyFont="1" applyFill="1" applyBorder="1" applyAlignment="1">
      <alignment vertical="center"/>
    </xf>
    <xf numFmtId="41" fontId="0" fillId="0" borderId="56" xfId="0" applyNumberFormat="1" applyFont="1" applyFill="1" applyBorder="1" applyAlignment="1">
      <alignment vertical="center"/>
    </xf>
    <xf numFmtId="41" fontId="0" fillId="0" borderId="57" xfId="0" applyNumberFormat="1" applyFont="1" applyFill="1" applyBorder="1" applyAlignment="1">
      <alignment vertical="center"/>
    </xf>
    <xf numFmtId="41" fontId="0" fillId="0" borderId="58" xfId="0" applyNumberFormat="1" applyFont="1" applyFill="1" applyBorder="1" applyAlignment="1">
      <alignment vertical="center"/>
    </xf>
    <xf numFmtId="181" fontId="0" fillId="0" borderId="59" xfId="0" applyNumberFormat="1" applyFont="1" applyFill="1" applyBorder="1" applyAlignment="1">
      <alignment vertical="center"/>
    </xf>
    <xf numFmtId="181" fontId="0" fillId="0" borderId="12" xfId="0" applyNumberFormat="1" applyFont="1" applyFill="1" applyBorder="1" applyAlignment="1">
      <alignment vertical="center"/>
    </xf>
    <xf numFmtId="180" fontId="0" fillId="0" borderId="11" xfId="0" applyNumberFormat="1" applyFont="1" applyFill="1" applyBorder="1" applyAlignment="1">
      <alignment vertical="center"/>
    </xf>
    <xf numFmtId="41" fontId="0" fillId="0" borderId="60" xfId="0" applyNumberFormat="1" applyFont="1" applyFill="1" applyBorder="1" applyAlignment="1">
      <alignment vertical="center"/>
    </xf>
    <xf numFmtId="41" fontId="0" fillId="0" borderId="12" xfId="0" applyNumberFormat="1" applyFont="1" applyFill="1" applyBorder="1" applyAlignment="1">
      <alignment vertical="center"/>
    </xf>
    <xf numFmtId="41" fontId="0" fillId="0" borderId="61" xfId="0" applyNumberFormat="1" applyFont="1" applyFill="1" applyBorder="1" applyAlignment="1">
      <alignment vertical="center"/>
    </xf>
    <xf numFmtId="41" fontId="0" fillId="0" borderId="62" xfId="0" applyNumberFormat="1" applyFont="1" applyFill="1" applyBorder="1" applyAlignment="1">
      <alignment vertical="center"/>
    </xf>
    <xf numFmtId="189" fontId="0" fillId="0" borderId="59" xfId="0" applyNumberFormat="1" applyFont="1" applyFill="1" applyBorder="1" applyAlignment="1">
      <alignment vertical="center"/>
    </xf>
    <xf numFmtId="189" fontId="0" fillId="0" borderId="12" xfId="0" applyNumberFormat="1" applyFont="1" applyFill="1" applyBorder="1" applyAlignment="1">
      <alignment vertical="center"/>
    </xf>
    <xf numFmtId="189" fontId="0" fillId="0" borderId="63" xfId="0" applyNumberFormat="1" applyFont="1" applyFill="1" applyBorder="1" applyAlignment="1">
      <alignment vertical="center"/>
    </xf>
    <xf numFmtId="187" fontId="0" fillId="0" borderId="11" xfId="0" applyNumberFormat="1" applyFont="1" applyFill="1" applyBorder="1" applyAlignment="1">
      <alignment vertical="center"/>
    </xf>
    <xf numFmtId="184" fontId="0" fillId="0" borderId="12" xfId="0" applyNumberFormat="1" applyFont="1" applyFill="1" applyBorder="1" applyAlignment="1">
      <alignment vertical="center"/>
    </xf>
    <xf numFmtId="185" fontId="0" fillId="34" borderId="64" xfId="0" applyNumberFormat="1" applyFont="1" applyFill="1" applyBorder="1" applyAlignment="1">
      <alignment vertical="center"/>
    </xf>
    <xf numFmtId="41" fontId="0" fillId="0" borderId="65" xfId="0" applyNumberFormat="1" applyFont="1" applyFill="1" applyBorder="1" applyAlignment="1">
      <alignment vertical="center"/>
    </xf>
    <xf numFmtId="185" fontId="0" fillId="34" borderId="48" xfId="0" applyNumberFormat="1" applyFont="1" applyFill="1" applyBorder="1" applyAlignment="1">
      <alignment vertical="center"/>
    </xf>
    <xf numFmtId="41" fontId="0" fillId="0" borderId="35" xfId="0" applyNumberFormat="1" applyFont="1" applyFill="1" applyBorder="1" applyAlignment="1">
      <alignment vertical="center"/>
    </xf>
    <xf numFmtId="41" fontId="0" fillId="0" borderId="66"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35" xfId="0" applyNumberFormat="1" applyFont="1" applyFill="1" applyBorder="1" applyAlignment="1">
      <alignment vertical="center"/>
    </xf>
    <xf numFmtId="180" fontId="0" fillId="0" borderId="67" xfId="0" applyNumberFormat="1" applyFont="1" applyFill="1" applyBorder="1" applyAlignment="1">
      <alignment vertical="center"/>
    </xf>
    <xf numFmtId="41" fontId="0" fillId="0" borderId="68" xfId="0" applyNumberFormat="1" applyFont="1" applyFill="1" applyBorder="1" applyAlignment="1">
      <alignment vertical="center"/>
    </xf>
    <xf numFmtId="41" fontId="0" fillId="0" borderId="69" xfId="0" applyNumberFormat="1" applyFont="1" applyFill="1" applyBorder="1" applyAlignment="1">
      <alignment vertical="center"/>
    </xf>
    <xf numFmtId="187" fontId="0" fillId="0" borderId="67" xfId="0" applyNumberFormat="1" applyFont="1" applyFill="1" applyBorder="1" applyAlignment="1">
      <alignment vertical="center"/>
    </xf>
    <xf numFmtId="185" fontId="0" fillId="34" borderId="70" xfId="0" applyNumberFormat="1" applyFont="1" applyFill="1" applyBorder="1" applyAlignment="1">
      <alignment vertical="center"/>
    </xf>
    <xf numFmtId="181" fontId="0" fillId="0" borderId="42" xfId="0" applyNumberFormat="1" applyFont="1" applyFill="1" applyBorder="1" applyAlignment="1">
      <alignment vertical="center"/>
    </xf>
    <xf numFmtId="189" fontId="0" fillId="0" borderId="71" xfId="0" applyNumberFormat="1" applyFont="1" applyFill="1" applyBorder="1" applyAlignment="1">
      <alignment vertical="center"/>
    </xf>
    <xf numFmtId="184" fontId="0" fillId="0" borderId="42" xfId="0" applyNumberFormat="1" applyFont="1" applyFill="1" applyBorder="1" applyAlignment="1">
      <alignment vertical="center"/>
    </xf>
    <xf numFmtId="185" fontId="0" fillId="34" borderId="50" xfId="0" applyNumberFormat="1" applyFont="1" applyFill="1" applyBorder="1" applyAlignment="1">
      <alignment vertical="center"/>
    </xf>
    <xf numFmtId="181" fontId="0" fillId="0" borderId="67" xfId="0" applyNumberFormat="1" applyFont="1" applyFill="1" applyBorder="1" applyAlignment="1">
      <alignment vertical="center"/>
    </xf>
    <xf numFmtId="189" fontId="0" fillId="0" borderId="68" xfId="0" applyNumberFormat="1" applyFont="1" applyFill="1" applyBorder="1" applyAlignment="1">
      <alignment vertical="center"/>
    </xf>
    <xf numFmtId="184" fontId="0" fillId="0" borderId="67" xfId="0" applyNumberFormat="1" applyFont="1" applyFill="1" applyBorder="1" applyAlignment="1">
      <alignment vertical="center"/>
    </xf>
    <xf numFmtId="185" fontId="0" fillId="34" borderId="72" xfId="0" applyNumberFormat="1" applyFont="1" applyFill="1" applyBorder="1" applyAlignment="1">
      <alignment vertical="center"/>
    </xf>
    <xf numFmtId="41" fontId="0" fillId="0" borderId="0" xfId="0" applyNumberFormat="1" applyFont="1" applyFill="1" applyAlignment="1">
      <alignment vertical="center"/>
    </xf>
    <xf numFmtId="41" fontId="0" fillId="33" borderId="0" xfId="0" applyNumberFormat="1" applyFont="1" applyFill="1" applyAlignment="1">
      <alignment vertical="center"/>
    </xf>
    <xf numFmtId="180" fontId="0" fillId="0" borderId="73" xfId="0" applyNumberFormat="1" applyFont="1" applyFill="1" applyBorder="1" applyAlignment="1">
      <alignment vertical="center"/>
    </xf>
    <xf numFmtId="0" fontId="0" fillId="33" borderId="73" xfId="0" applyFont="1" applyFill="1" applyBorder="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186" fontId="4" fillId="33" borderId="0" xfId="0" applyNumberFormat="1" applyFont="1" applyFill="1" applyAlignment="1">
      <alignment vertical="center"/>
    </xf>
    <xf numFmtId="188" fontId="4" fillId="33" borderId="0" xfId="0" applyNumberFormat="1" applyFont="1" applyFill="1" applyAlignment="1">
      <alignment vertical="center"/>
    </xf>
    <xf numFmtId="187" fontId="4" fillId="0" borderId="0" xfId="0" applyNumberFormat="1" applyFont="1" applyFill="1" applyAlignment="1">
      <alignment vertical="center"/>
    </xf>
    <xf numFmtId="185" fontId="4" fillId="0" borderId="0" xfId="0" applyNumberFormat="1" applyFont="1" applyFill="1" applyAlignment="1">
      <alignment vertical="center"/>
    </xf>
    <xf numFmtId="193" fontId="0" fillId="0" borderId="35" xfId="0" applyNumberFormat="1" applyFont="1" applyFill="1" applyBorder="1" applyAlignment="1">
      <alignment vertical="center"/>
    </xf>
    <xf numFmtId="0" fontId="0" fillId="0" borderId="0" xfId="0" applyFont="1" applyFill="1" applyBorder="1" applyAlignment="1">
      <alignment vertical="center"/>
    </xf>
    <xf numFmtId="41" fontId="0" fillId="0" borderId="48" xfId="0" applyNumberFormat="1" applyFont="1" applyFill="1" applyBorder="1" applyAlignment="1">
      <alignment vertical="center"/>
    </xf>
    <xf numFmtId="0" fontId="0" fillId="0" borderId="50" xfId="0" applyFont="1" applyFill="1" applyBorder="1" applyAlignment="1">
      <alignment horizontal="distributed" vertical="center"/>
    </xf>
    <xf numFmtId="176" fontId="0" fillId="0" borderId="45" xfId="0" applyNumberFormat="1" applyFont="1" applyFill="1" applyBorder="1" applyAlignment="1">
      <alignment vertical="center"/>
    </xf>
    <xf numFmtId="193" fontId="0" fillId="0" borderId="39" xfId="0" applyNumberFormat="1" applyFont="1" applyFill="1" applyBorder="1" applyAlignment="1">
      <alignment vertical="center"/>
    </xf>
    <xf numFmtId="41" fontId="0" fillId="0" borderId="0" xfId="0" applyNumberFormat="1" applyFont="1" applyFill="1" applyBorder="1" applyAlignment="1">
      <alignment vertical="center"/>
    </xf>
    <xf numFmtId="0" fontId="0" fillId="0" borderId="74" xfId="0" applyFont="1" applyFill="1" applyBorder="1" applyAlignment="1">
      <alignment vertical="center"/>
    </xf>
    <xf numFmtId="0" fontId="0" fillId="0" borderId="48" xfId="0" applyFont="1" applyFill="1" applyBorder="1" applyAlignment="1">
      <alignment vertical="center"/>
    </xf>
    <xf numFmtId="186" fontId="0" fillId="0" borderId="12"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186" fontId="0" fillId="0" borderId="14" xfId="0" applyNumberFormat="1" applyFont="1" applyFill="1" applyBorder="1" applyAlignment="1">
      <alignment horizontal="center" vertical="center"/>
    </xf>
    <xf numFmtId="188" fontId="0" fillId="0" borderId="75" xfId="0" applyNumberFormat="1" applyFont="1" applyFill="1" applyBorder="1" applyAlignment="1">
      <alignment horizontal="center" vertical="center"/>
    </xf>
    <xf numFmtId="41" fontId="0" fillId="0" borderId="38" xfId="0" applyNumberFormat="1" applyFont="1" applyFill="1" applyBorder="1" applyAlignment="1">
      <alignment vertical="center"/>
    </xf>
    <xf numFmtId="176" fontId="0" fillId="0" borderId="30" xfId="0" applyNumberFormat="1" applyFont="1" applyFill="1" applyBorder="1" applyAlignment="1">
      <alignment vertical="center"/>
    </xf>
    <xf numFmtId="188" fontId="0" fillId="0" borderId="67" xfId="0" applyNumberFormat="1" applyFont="1" applyFill="1" applyBorder="1" applyAlignment="1">
      <alignment horizontal="right" vertical="center"/>
    </xf>
    <xf numFmtId="176" fontId="0" fillId="0" borderId="76" xfId="0" applyNumberFormat="1" applyFont="1" applyFill="1" applyBorder="1" applyAlignment="1">
      <alignment vertical="center"/>
    </xf>
    <xf numFmtId="41" fontId="0" fillId="0" borderId="71" xfId="0" applyNumberFormat="1" applyFont="1" applyFill="1" applyBorder="1" applyAlignment="1">
      <alignment vertical="center"/>
    </xf>
    <xf numFmtId="189" fontId="0" fillId="0" borderId="77" xfId="0" applyNumberFormat="1" applyFont="1" applyFill="1" applyBorder="1" applyAlignment="1">
      <alignment vertical="center"/>
    </xf>
    <xf numFmtId="0" fontId="0" fillId="0" borderId="50" xfId="0" applyFont="1" applyFill="1" applyBorder="1" applyAlignment="1">
      <alignment horizontal="distributed" vertical="center" shrinkToFit="1"/>
    </xf>
    <xf numFmtId="41" fontId="0" fillId="0" borderId="64" xfId="0" applyNumberFormat="1" applyFont="1" applyFill="1" applyBorder="1" applyAlignment="1">
      <alignment vertical="center"/>
    </xf>
    <xf numFmtId="0" fontId="0" fillId="0" borderId="11" xfId="0" applyFont="1" applyFill="1" applyBorder="1" applyAlignment="1">
      <alignment horizontal="distributed" vertical="center"/>
    </xf>
    <xf numFmtId="176" fontId="0" fillId="0" borderId="60" xfId="0" applyNumberFormat="1" applyFont="1" applyFill="1" applyBorder="1" applyAlignment="1">
      <alignment vertical="center"/>
    </xf>
    <xf numFmtId="193" fontId="0" fillId="0" borderId="12" xfId="0" applyNumberFormat="1" applyFont="1" applyFill="1" applyBorder="1" applyAlignment="1">
      <alignment vertical="center"/>
    </xf>
    <xf numFmtId="0" fontId="0" fillId="0" borderId="42" xfId="0" applyFont="1" applyFill="1" applyBorder="1" applyAlignment="1">
      <alignment horizontal="distributed" vertical="center"/>
    </xf>
    <xf numFmtId="176" fontId="0" fillId="0" borderId="69" xfId="0" applyNumberFormat="1" applyFont="1" applyFill="1" applyBorder="1" applyAlignment="1">
      <alignment vertical="center"/>
    </xf>
    <xf numFmtId="0" fontId="0" fillId="0" borderId="77" xfId="0" applyFont="1" applyFill="1" applyBorder="1" applyAlignment="1">
      <alignment horizontal="distributed" vertical="center"/>
    </xf>
    <xf numFmtId="193" fontId="0" fillId="0" borderId="42" xfId="0" applyNumberFormat="1" applyFont="1" applyFill="1" applyBorder="1" applyAlignment="1">
      <alignment vertical="center"/>
    </xf>
    <xf numFmtId="0" fontId="0" fillId="0" borderId="67" xfId="0" applyFont="1" applyFill="1" applyBorder="1" applyAlignment="1">
      <alignment horizontal="distributed" vertical="center"/>
    </xf>
    <xf numFmtId="193" fontId="0" fillId="0" borderId="67" xfId="0" applyNumberFormat="1" applyFont="1" applyFill="1" applyBorder="1" applyAlignment="1">
      <alignment vertical="center"/>
    </xf>
    <xf numFmtId="189" fontId="0" fillId="0" borderId="67" xfId="0" applyNumberFormat="1" applyFont="1" applyFill="1" applyBorder="1" applyAlignment="1">
      <alignment vertical="center"/>
    </xf>
    <xf numFmtId="41" fontId="0" fillId="0" borderId="74" xfId="0" applyNumberFormat="1" applyFont="1" applyFill="1" applyBorder="1" applyAlignment="1">
      <alignment vertical="center"/>
    </xf>
    <xf numFmtId="41" fontId="0" fillId="0" borderId="70" xfId="0" applyNumberFormat="1" applyFont="1" applyFill="1" applyBorder="1" applyAlignment="1">
      <alignment vertical="center"/>
    </xf>
    <xf numFmtId="41" fontId="0" fillId="0" borderId="78"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61" xfId="0" applyNumberFormat="1" applyFont="1" applyFill="1" applyBorder="1" applyAlignment="1">
      <alignment vertical="center"/>
    </xf>
    <xf numFmtId="189" fontId="0" fillId="0" borderId="11" xfId="0" applyNumberFormat="1" applyFont="1" applyFill="1" applyBorder="1" applyAlignment="1">
      <alignment horizontal="right" vertical="center"/>
    </xf>
    <xf numFmtId="189" fontId="0" fillId="0" borderId="43" xfId="0" applyNumberFormat="1" applyFont="1" applyFill="1" applyBorder="1" applyAlignment="1">
      <alignment vertical="center"/>
    </xf>
    <xf numFmtId="189" fontId="0" fillId="0" borderId="32"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7" xfId="0" applyNumberFormat="1" applyFont="1" applyFill="1" applyBorder="1" applyAlignment="1">
      <alignment horizontal="right" vertical="center"/>
    </xf>
    <xf numFmtId="189" fontId="0" fillId="0" borderId="45" xfId="0" applyNumberFormat="1" applyFont="1" applyFill="1" applyBorder="1" applyAlignment="1">
      <alignment vertical="center"/>
    </xf>
    <xf numFmtId="189" fontId="0" fillId="0" borderId="79" xfId="0" applyNumberFormat="1" applyFont="1" applyFill="1" applyBorder="1" applyAlignment="1">
      <alignment vertical="center"/>
    </xf>
    <xf numFmtId="0" fontId="0" fillId="0" borderId="8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81" xfId="0" applyFont="1" applyFill="1" applyBorder="1" applyAlignment="1">
      <alignment horizontal="center" vertical="center" wrapText="1"/>
    </xf>
    <xf numFmtId="0" fontId="0" fillId="0" borderId="75" xfId="0" applyFont="1" applyFill="1" applyBorder="1" applyAlignment="1">
      <alignment horizontal="center" vertical="center"/>
    </xf>
    <xf numFmtId="185" fontId="0" fillId="10" borderId="82" xfId="0" applyNumberFormat="1" applyFont="1" applyFill="1" applyBorder="1" applyAlignment="1">
      <alignment horizontal="center" vertical="center" wrapText="1"/>
    </xf>
    <xf numFmtId="185" fontId="0" fillId="10" borderId="83" xfId="0" applyNumberFormat="1" applyFont="1" applyFill="1" applyBorder="1" applyAlignment="1">
      <alignment horizontal="center" vertical="center" wrapText="1"/>
    </xf>
    <xf numFmtId="185" fontId="0" fillId="10" borderId="64" xfId="0" applyNumberFormat="1"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50" xfId="0" applyFont="1" applyFill="1" applyBorder="1" applyAlignment="1">
      <alignment horizontal="distributed"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32" xfId="0" applyFont="1" applyFill="1" applyBorder="1" applyAlignment="1">
      <alignment horizontal="distributed" vertical="center"/>
    </xf>
    <xf numFmtId="0" fontId="0" fillId="0" borderId="72" xfId="0" applyFont="1" applyFill="1" applyBorder="1" applyAlignment="1">
      <alignment horizontal="distributed" vertical="center"/>
    </xf>
    <xf numFmtId="0" fontId="0" fillId="0" borderId="73" xfId="0" applyFont="1" applyFill="1" applyBorder="1" applyAlignment="1">
      <alignment horizontal="distributed" vertical="center"/>
    </xf>
    <xf numFmtId="0" fontId="0" fillId="0" borderId="91" xfId="0" applyFont="1" applyFill="1" applyBorder="1" applyAlignment="1">
      <alignment horizontal="distributed" vertical="center"/>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vertical="center" textRotation="255" wrapText="1"/>
    </xf>
    <xf numFmtId="0" fontId="0" fillId="0" borderId="10" xfId="0" applyFont="1" applyFill="1" applyBorder="1" applyAlignment="1">
      <alignment vertical="center" textRotation="255" wrapText="1"/>
    </xf>
    <xf numFmtId="0" fontId="0" fillId="0" borderId="25" xfId="0" applyFont="1" applyFill="1" applyBorder="1" applyAlignment="1">
      <alignment vertical="center" textRotation="255" wrapText="1"/>
    </xf>
    <xf numFmtId="0" fontId="0" fillId="0" borderId="5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42"/>
  <sheetViews>
    <sheetView showGridLines="0" tabSelected="1" zoomScale="90" zoomScaleNormal="90" zoomScaleSheetLayoutView="90" workbookViewId="0" topLeftCell="A1">
      <pane xSplit="4" topLeftCell="E1" activePane="topRight" state="frozen"/>
      <selection pane="topLeft" activeCell="A1" sqref="A1"/>
      <selection pane="topRight" activeCell="E6" sqref="E6"/>
    </sheetView>
  </sheetViews>
  <sheetFormatPr defaultColWidth="9.00390625" defaultRowHeight="13.5"/>
  <cols>
    <col min="1" max="1" width="4.75390625" style="7" customWidth="1"/>
    <col min="2" max="2" width="9.375" style="7" customWidth="1"/>
    <col min="3" max="3" width="3.375" style="7" customWidth="1"/>
    <col min="4" max="4" width="12.50390625" style="7" customWidth="1"/>
    <col min="5" max="5" width="8.75390625" style="8" customWidth="1"/>
    <col min="6" max="6" width="8.00390625" style="8" customWidth="1"/>
    <col min="7" max="7" width="8.50390625" style="8" customWidth="1"/>
    <col min="8" max="8" width="12.00390625" style="8" customWidth="1"/>
    <col min="9" max="9" width="10.875" style="8" customWidth="1"/>
    <col min="10" max="10" width="8.625" style="7" customWidth="1"/>
    <col min="11" max="11" width="8.625" style="8" customWidth="1"/>
    <col min="12" max="12" width="8.875" style="8" customWidth="1"/>
    <col min="13" max="13" width="12.00390625" style="8" customWidth="1"/>
    <col min="14" max="14" width="9.625" style="7" customWidth="1"/>
    <col min="15" max="15" width="11.875" style="9" customWidth="1"/>
    <col min="16" max="16" width="8.50390625" style="8" customWidth="1"/>
    <col min="17" max="18" width="5.125" style="8" bestFit="1" customWidth="1"/>
    <col min="19" max="19" width="12.00390625" style="10" customWidth="1"/>
    <col min="20" max="20" width="6.875" style="7" customWidth="1"/>
    <col min="21" max="21" width="4.50390625" style="7" customWidth="1"/>
    <col min="22" max="22" width="4.625" style="7" customWidth="1"/>
    <col min="23" max="23" width="12.375" style="7" customWidth="1"/>
    <col min="24" max="25" width="6.75390625" style="8" customWidth="1"/>
    <col min="26" max="26" width="6.625" style="8" customWidth="1"/>
    <col min="27" max="27" width="7.625" style="8" customWidth="1"/>
    <col min="28" max="28" width="9.125" style="8" customWidth="1"/>
    <col min="29" max="29" width="9.00390625" style="8" customWidth="1"/>
    <col min="30" max="30" width="9.125" style="8" customWidth="1"/>
    <col min="31" max="31" width="9.75390625" style="8" customWidth="1"/>
    <col min="32" max="32" width="10.375" style="8" customWidth="1"/>
    <col min="33" max="33" width="11.625" style="8" customWidth="1"/>
    <col min="34" max="34" width="12.125" style="8" customWidth="1"/>
    <col min="35" max="35" width="11.625" style="8" customWidth="1"/>
    <col min="36" max="36" width="9.00390625" style="8" customWidth="1"/>
    <col min="37" max="37" width="11.625" style="11" customWidth="1"/>
    <col min="38" max="38" width="9.00390625" style="8" customWidth="1"/>
    <col min="39" max="39" width="11.50390625" style="8" customWidth="1"/>
    <col min="40" max="40" width="9.00390625" style="12" customWidth="1"/>
    <col min="41" max="16384" width="9.00390625" style="7" customWidth="1"/>
  </cols>
  <sheetData>
    <row r="1" spans="3:40" s="1" customFormat="1" ht="21.75" customHeight="1">
      <c r="C1" s="1" t="s">
        <v>62</v>
      </c>
      <c r="E1" s="4" t="s">
        <v>72</v>
      </c>
      <c r="F1" s="4"/>
      <c r="G1" s="4"/>
      <c r="H1" s="4"/>
      <c r="I1" s="4"/>
      <c r="K1" s="4"/>
      <c r="L1" s="4"/>
      <c r="M1" s="4"/>
      <c r="O1" s="2"/>
      <c r="P1" s="4"/>
      <c r="Q1" s="4"/>
      <c r="R1" s="4"/>
      <c r="S1" s="3"/>
      <c r="X1" s="4"/>
      <c r="Y1" s="4"/>
      <c r="Z1" s="4"/>
      <c r="AA1" s="4"/>
      <c r="AB1" s="4"/>
      <c r="AC1" s="4"/>
      <c r="AD1" s="4"/>
      <c r="AE1" s="4"/>
      <c r="AF1" s="4"/>
      <c r="AG1" s="4"/>
      <c r="AH1" s="4"/>
      <c r="AI1" s="4"/>
      <c r="AJ1" s="4"/>
      <c r="AK1" s="5"/>
      <c r="AL1" s="4"/>
      <c r="AM1" s="4"/>
      <c r="AN1" s="6"/>
    </row>
    <row r="2" ht="14.25" thickBot="1"/>
    <row r="3" spans="2:40" ht="13.5">
      <c r="B3" s="144"/>
      <c r="C3" s="199" t="s">
        <v>41</v>
      </c>
      <c r="D3" s="200"/>
      <c r="E3" s="207" t="s">
        <v>42</v>
      </c>
      <c r="F3" s="207"/>
      <c r="G3" s="207"/>
      <c r="H3" s="208"/>
      <c r="I3" s="204" t="s">
        <v>68</v>
      </c>
      <c r="J3" s="199" t="s">
        <v>43</v>
      </c>
      <c r="K3" s="189"/>
      <c r="L3" s="189"/>
      <c r="M3" s="200"/>
      <c r="N3" s="189" t="s">
        <v>16</v>
      </c>
      <c r="O3" s="189"/>
      <c r="P3" s="187" t="s">
        <v>23</v>
      </c>
      <c r="Q3" s="207"/>
      <c r="R3" s="207"/>
      <c r="S3" s="188"/>
      <c r="T3" s="189" t="s">
        <v>22</v>
      </c>
      <c r="U3" s="189"/>
      <c r="V3" s="189"/>
      <c r="W3" s="189"/>
      <c r="X3" s="199" t="s">
        <v>44</v>
      </c>
      <c r="Y3" s="189"/>
      <c r="Z3" s="189"/>
      <c r="AA3" s="189"/>
      <c r="AB3" s="189"/>
      <c r="AC3" s="200"/>
      <c r="AD3" s="189" t="s">
        <v>0</v>
      </c>
      <c r="AE3" s="189"/>
      <c r="AF3" s="189"/>
      <c r="AG3" s="189"/>
      <c r="AH3" s="189"/>
      <c r="AI3" s="189"/>
      <c r="AJ3" s="187" t="s">
        <v>45</v>
      </c>
      <c r="AK3" s="188"/>
      <c r="AL3" s="189" t="s">
        <v>46</v>
      </c>
      <c r="AM3" s="189"/>
      <c r="AN3" s="184" t="s">
        <v>60</v>
      </c>
    </row>
    <row r="4" spans="2:40" ht="24.75" customHeight="1">
      <c r="B4" s="145"/>
      <c r="C4" s="201"/>
      <c r="D4" s="202"/>
      <c r="E4" s="190" t="s">
        <v>19</v>
      </c>
      <c r="F4" s="190"/>
      <c r="G4" s="191"/>
      <c r="H4" s="13" t="s">
        <v>13</v>
      </c>
      <c r="I4" s="205"/>
      <c r="J4" s="192" t="s">
        <v>19</v>
      </c>
      <c r="K4" s="190"/>
      <c r="L4" s="190"/>
      <c r="M4" s="14" t="s">
        <v>15</v>
      </c>
      <c r="N4" s="193" t="s">
        <v>17</v>
      </c>
      <c r="O4" s="146" t="s">
        <v>18</v>
      </c>
      <c r="P4" s="192" t="s">
        <v>19</v>
      </c>
      <c r="Q4" s="190"/>
      <c r="R4" s="191"/>
      <c r="S4" s="147" t="s">
        <v>21</v>
      </c>
      <c r="T4" s="190" t="s">
        <v>19</v>
      </c>
      <c r="U4" s="190"/>
      <c r="V4" s="191"/>
      <c r="W4" s="16" t="s">
        <v>24</v>
      </c>
      <c r="X4" s="192" t="s">
        <v>17</v>
      </c>
      <c r="Y4" s="190"/>
      <c r="Z4" s="191"/>
      <c r="AA4" s="215" t="s">
        <v>26</v>
      </c>
      <c r="AB4" s="190"/>
      <c r="AC4" s="216"/>
      <c r="AD4" s="190" t="s">
        <v>17</v>
      </c>
      <c r="AE4" s="190"/>
      <c r="AF4" s="191"/>
      <c r="AG4" s="213" t="s">
        <v>69</v>
      </c>
      <c r="AH4" s="180" t="s">
        <v>70</v>
      </c>
      <c r="AI4" s="182" t="s">
        <v>71</v>
      </c>
      <c r="AJ4" s="195" t="s">
        <v>39</v>
      </c>
      <c r="AK4" s="15" t="s">
        <v>27</v>
      </c>
      <c r="AL4" s="193" t="s">
        <v>47</v>
      </c>
      <c r="AM4" s="16" t="s">
        <v>28</v>
      </c>
      <c r="AN4" s="185"/>
    </row>
    <row r="5" spans="2:40" ht="24.75" customHeight="1" thickBot="1">
      <c r="B5" s="17" t="s">
        <v>63</v>
      </c>
      <c r="C5" s="203"/>
      <c r="D5" s="183"/>
      <c r="E5" s="18" t="s">
        <v>25</v>
      </c>
      <c r="F5" s="19" t="s">
        <v>11</v>
      </c>
      <c r="G5" s="20" t="s">
        <v>12</v>
      </c>
      <c r="H5" s="21" t="s">
        <v>14</v>
      </c>
      <c r="I5" s="206"/>
      <c r="J5" s="22" t="s">
        <v>25</v>
      </c>
      <c r="K5" s="19" t="s">
        <v>11</v>
      </c>
      <c r="L5" s="20" t="s">
        <v>12</v>
      </c>
      <c r="M5" s="23" t="s">
        <v>14</v>
      </c>
      <c r="N5" s="194"/>
      <c r="O5" s="148" t="s">
        <v>14</v>
      </c>
      <c r="P5" s="22" t="s">
        <v>25</v>
      </c>
      <c r="Q5" s="24" t="s">
        <v>11</v>
      </c>
      <c r="R5" s="25" t="s">
        <v>12</v>
      </c>
      <c r="S5" s="149" t="s">
        <v>20</v>
      </c>
      <c r="T5" s="29" t="s">
        <v>25</v>
      </c>
      <c r="U5" s="18" t="s">
        <v>11</v>
      </c>
      <c r="V5" s="20" t="s">
        <v>12</v>
      </c>
      <c r="W5" s="18" t="s">
        <v>20</v>
      </c>
      <c r="X5" s="22" t="s">
        <v>25</v>
      </c>
      <c r="Y5" s="26" t="s">
        <v>1</v>
      </c>
      <c r="Z5" s="27" t="s">
        <v>2</v>
      </c>
      <c r="AA5" s="18" t="s">
        <v>25</v>
      </c>
      <c r="AB5" s="19" t="s">
        <v>1</v>
      </c>
      <c r="AC5" s="28" t="s">
        <v>2</v>
      </c>
      <c r="AD5" s="29" t="s">
        <v>3</v>
      </c>
      <c r="AE5" s="18" t="s">
        <v>4</v>
      </c>
      <c r="AF5" s="20" t="s">
        <v>5</v>
      </c>
      <c r="AG5" s="214"/>
      <c r="AH5" s="181"/>
      <c r="AI5" s="183"/>
      <c r="AJ5" s="196"/>
      <c r="AK5" s="30" t="s">
        <v>14</v>
      </c>
      <c r="AL5" s="194"/>
      <c r="AM5" s="31" t="s">
        <v>14</v>
      </c>
      <c r="AN5" s="186"/>
    </row>
    <row r="6" spans="2:40" ht="27.75" customHeight="1" thickBot="1" thickTop="1">
      <c r="B6" s="150">
        <v>565233</v>
      </c>
      <c r="C6" s="209" t="s">
        <v>61</v>
      </c>
      <c r="D6" s="210"/>
      <c r="E6" s="32">
        <v>4310</v>
      </c>
      <c r="F6" s="33">
        <v>2210</v>
      </c>
      <c r="G6" s="34">
        <v>2100</v>
      </c>
      <c r="H6" s="35">
        <f>E6/B6*1000</f>
        <v>7.625174043270651</v>
      </c>
      <c r="I6" s="36">
        <f>F6/G6*100</f>
        <v>105.23809523809524</v>
      </c>
      <c r="J6" s="38">
        <v>7536</v>
      </c>
      <c r="K6" s="39">
        <v>3695</v>
      </c>
      <c r="L6" s="32">
        <v>3841</v>
      </c>
      <c r="M6" s="37">
        <f>J6/B6*1000</f>
        <v>13.332554893291793</v>
      </c>
      <c r="N6" s="151">
        <f>E6-J6</f>
        <v>-3226</v>
      </c>
      <c r="O6" s="137">
        <f>N6/B6*1000</f>
        <v>-5.707380850021142</v>
      </c>
      <c r="P6" s="38">
        <v>6</v>
      </c>
      <c r="Q6" s="39">
        <v>5</v>
      </c>
      <c r="R6" s="32">
        <v>1</v>
      </c>
      <c r="S6" s="152">
        <f>P6/E6*1000</f>
        <v>1.3921113689095126</v>
      </c>
      <c r="T6" s="32">
        <v>4</v>
      </c>
      <c r="U6" s="39">
        <v>3</v>
      </c>
      <c r="V6" s="32">
        <v>1</v>
      </c>
      <c r="W6" s="43">
        <f aca="true" t="shared" si="0" ref="W6:W36">T6/E6*1000</f>
        <v>0.9280742459396751</v>
      </c>
      <c r="X6" s="40">
        <v>90</v>
      </c>
      <c r="Y6" s="41">
        <v>47</v>
      </c>
      <c r="Z6" s="34">
        <v>43</v>
      </c>
      <c r="AA6" s="42">
        <f>X6/(E6+X6)*1000</f>
        <v>20.454545454545453</v>
      </c>
      <c r="AB6" s="43">
        <f>Y6/(X6+E6)*1000</f>
        <v>10.681818181818182</v>
      </c>
      <c r="AC6" s="44">
        <f>Z6/(X6+E6)*1000</f>
        <v>9.772727272727273</v>
      </c>
      <c r="AD6" s="34">
        <v>11</v>
      </c>
      <c r="AE6" s="39">
        <v>7</v>
      </c>
      <c r="AF6" s="170">
        <v>4</v>
      </c>
      <c r="AG6" s="42">
        <f>AD6/(E6+AE6)*1000</f>
        <v>2.5480657864257585</v>
      </c>
      <c r="AH6" s="43">
        <f>AE6/(E6+AE6)*1000</f>
        <v>1.6214964095436646</v>
      </c>
      <c r="AI6" s="45">
        <f>AF6/E6*1000</f>
        <v>0.9280742459396751</v>
      </c>
      <c r="AJ6" s="34">
        <v>2414</v>
      </c>
      <c r="AK6" s="46">
        <f>AJ6/B6*1000</f>
        <v>4.270805136996602</v>
      </c>
      <c r="AL6" s="38">
        <v>894</v>
      </c>
      <c r="AM6" s="47">
        <f>AL6/B6*1000</f>
        <v>1.5816486298570678</v>
      </c>
      <c r="AN6" s="48">
        <v>1.66</v>
      </c>
    </row>
    <row r="7" spans="1:40" ht="27.75" customHeight="1">
      <c r="A7" s="7">
        <v>201</v>
      </c>
      <c r="B7" s="168">
        <v>191601</v>
      </c>
      <c r="C7" s="211" t="s">
        <v>36</v>
      </c>
      <c r="D7" s="212"/>
      <c r="E7" s="49">
        <v>1412</v>
      </c>
      <c r="F7" s="50">
        <v>711</v>
      </c>
      <c r="G7" s="51">
        <v>701</v>
      </c>
      <c r="H7" s="52">
        <f>E7/B7*1000</f>
        <v>7.3694813701389865</v>
      </c>
      <c r="I7" s="53">
        <f>F7/G7*100</f>
        <v>101.42653352353781</v>
      </c>
      <c r="J7" s="57">
        <v>2253</v>
      </c>
      <c r="K7" s="50">
        <v>1115</v>
      </c>
      <c r="L7" s="51">
        <v>1138</v>
      </c>
      <c r="M7" s="54">
        <f>J7/B7*1000</f>
        <v>11.758811279690606</v>
      </c>
      <c r="N7" s="153">
        <f>E7-J7</f>
        <v>-841</v>
      </c>
      <c r="O7" s="142">
        <f>N7/B7*1000</f>
        <v>-4.389329909551621</v>
      </c>
      <c r="P7" s="55">
        <v>3</v>
      </c>
      <c r="Q7" s="56">
        <v>2</v>
      </c>
      <c r="R7" s="49">
        <v>1</v>
      </c>
      <c r="S7" s="75">
        <f aca="true" t="shared" si="1" ref="S7:S30">P7/E7*1000</f>
        <v>2.124645892351275</v>
      </c>
      <c r="T7" s="49">
        <v>2</v>
      </c>
      <c r="U7" s="154">
        <v>1</v>
      </c>
      <c r="V7" s="49">
        <v>1</v>
      </c>
      <c r="W7" s="155">
        <f t="shared" si="0"/>
        <v>1.41643059490085</v>
      </c>
      <c r="X7" s="57">
        <v>28</v>
      </c>
      <c r="Y7" s="58">
        <v>14</v>
      </c>
      <c r="Z7" s="59">
        <v>14</v>
      </c>
      <c r="AA7" s="60">
        <f>X7/(E7+X7)*1000</f>
        <v>19.444444444444446</v>
      </c>
      <c r="AB7" s="61">
        <f>Y7/(X7+E7)*1000</f>
        <v>9.722222222222223</v>
      </c>
      <c r="AC7" s="62">
        <f>Z7/(X7+E7)*1000</f>
        <v>9.722222222222223</v>
      </c>
      <c r="AD7" s="63">
        <v>3</v>
      </c>
      <c r="AE7" s="58">
        <v>1</v>
      </c>
      <c r="AF7" s="59">
        <v>2</v>
      </c>
      <c r="AG7" s="61">
        <f>AD7/(E7+AE7)*1000</f>
        <v>2.1231422505307855</v>
      </c>
      <c r="AH7" s="61">
        <f>AE7/(E7+AE7)*1000</f>
        <v>0.7077140835102619</v>
      </c>
      <c r="AI7" s="62">
        <f>AF7/E7*1000</f>
        <v>1.41643059490085</v>
      </c>
      <c r="AJ7" s="57">
        <v>808</v>
      </c>
      <c r="AK7" s="64">
        <f>AJ7/B7*1000</f>
        <v>4.217096988011545</v>
      </c>
      <c r="AL7" s="49">
        <v>317</v>
      </c>
      <c r="AM7" s="65">
        <f>AL7/B7*1000</f>
        <v>1.6544798826728462</v>
      </c>
      <c r="AN7" s="66">
        <v>1.45</v>
      </c>
    </row>
    <row r="8" spans="1:40" s="67" customFormat="1" ht="27.75" customHeight="1">
      <c r="A8" s="67">
        <v>202</v>
      </c>
      <c r="B8" s="139">
        <v>148720</v>
      </c>
      <c r="C8" s="197" t="s">
        <v>37</v>
      </c>
      <c r="D8" s="198"/>
      <c r="E8" s="49">
        <v>1357</v>
      </c>
      <c r="F8" s="50">
        <v>709</v>
      </c>
      <c r="G8" s="51">
        <v>648</v>
      </c>
      <c r="H8" s="52">
        <f>E8/B8*1000</f>
        <v>9.124529316837009</v>
      </c>
      <c r="I8" s="53">
        <f aca="true" t="shared" si="2" ref="I8:I33">F8/G8*100</f>
        <v>109.41358024691358</v>
      </c>
      <c r="J8" s="57">
        <v>1766</v>
      </c>
      <c r="K8" s="50">
        <v>847</v>
      </c>
      <c r="L8" s="51">
        <v>919</v>
      </c>
      <c r="M8" s="54">
        <f aca="true" t="shared" si="3" ref="M8:M33">J8/B8*1000</f>
        <v>11.874663797740721</v>
      </c>
      <c r="N8" s="141">
        <f aca="true" t="shared" si="4" ref="N8:N33">E8-J8</f>
        <v>-409</v>
      </c>
      <c r="O8" s="142">
        <f aca="true" t="shared" si="5" ref="O8:O33">N8/B8*1000</f>
        <v>-2.7501344809037116</v>
      </c>
      <c r="P8" s="55">
        <v>3</v>
      </c>
      <c r="Q8" s="56">
        <v>3</v>
      </c>
      <c r="R8" s="49">
        <v>0</v>
      </c>
      <c r="S8" s="75">
        <f t="shared" si="1"/>
        <v>2.210759027266028</v>
      </c>
      <c r="T8" s="49">
        <v>2</v>
      </c>
      <c r="U8" s="56">
        <v>2</v>
      </c>
      <c r="V8" s="49">
        <v>0</v>
      </c>
      <c r="W8" s="86">
        <f t="shared" si="0"/>
        <v>1.4738393515106853</v>
      </c>
      <c r="X8" s="57">
        <v>32</v>
      </c>
      <c r="Y8" s="58">
        <v>14</v>
      </c>
      <c r="Z8" s="59">
        <v>18</v>
      </c>
      <c r="AA8" s="68">
        <f aca="true" t="shared" si="6" ref="AA8:AA30">X8/(E8+X8)*1000</f>
        <v>23.038156947444204</v>
      </c>
      <c r="AB8" s="61">
        <f aca="true" t="shared" si="7" ref="AB8:AB30">Y8/(X8+E8)*1000</f>
        <v>10.079193664506839</v>
      </c>
      <c r="AC8" s="69">
        <f aca="true" t="shared" si="8" ref="AC8:AC30">Z8/(X8+E8)*1000</f>
        <v>12.958963282937365</v>
      </c>
      <c r="AD8" s="63">
        <v>4</v>
      </c>
      <c r="AE8" s="58">
        <v>2</v>
      </c>
      <c r="AF8" s="59">
        <v>2</v>
      </c>
      <c r="AG8" s="61">
        <f>AD8/(E8+AE8)*1000</f>
        <v>2.9433406916850626</v>
      </c>
      <c r="AH8" s="61">
        <f>AE8/(E8+AE8)*1000</f>
        <v>1.4716703458425313</v>
      </c>
      <c r="AI8" s="69">
        <f>AF8/E8*1000</f>
        <v>1.4738393515106853</v>
      </c>
      <c r="AJ8" s="57">
        <v>771</v>
      </c>
      <c r="AK8" s="64">
        <f aca="true" t="shared" si="9" ref="AK8:AK33">AJ8/B8*1000</f>
        <v>5.184238838084992</v>
      </c>
      <c r="AL8" s="49">
        <v>255</v>
      </c>
      <c r="AM8" s="65">
        <f aca="true" t="shared" si="10" ref="AM8:AM33">AL8/B8*1000</f>
        <v>1.7146315223238302</v>
      </c>
      <c r="AN8" s="66">
        <v>1.74</v>
      </c>
    </row>
    <row r="9" spans="1:40" s="67" customFormat="1" ht="27.75" customHeight="1">
      <c r="A9" s="67">
        <v>203</v>
      </c>
      <c r="B9" s="139">
        <v>47980</v>
      </c>
      <c r="C9" s="197" t="s">
        <v>38</v>
      </c>
      <c r="D9" s="198"/>
      <c r="E9" s="49">
        <v>370</v>
      </c>
      <c r="F9" s="50">
        <v>179</v>
      </c>
      <c r="G9" s="51">
        <v>191</v>
      </c>
      <c r="H9" s="52">
        <f>E9/B9*1000</f>
        <v>7.7115464776990414</v>
      </c>
      <c r="I9" s="53">
        <f t="shared" si="2"/>
        <v>93.717277486911</v>
      </c>
      <c r="J9" s="57">
        <v>659</v>
      </c>
      <c r="K9" s="50">
        <v>327</v>
      </c>
      <c r="L9" s="51">
        <v>332</v>
      </c>
      <c r="M9" s="54">
        <f t="shared" si="3"/>
        <v>13.734889537307211</v>
      </c>
      <c r="N9" s="141">
        <f t="shared" si="4"/>
        <v>-289</v>
      </c>
      <c r="O9" s="142">
        <f t="shared" si="5"/>
        <v>-6.0233430596081705</v>
      </c>
      <c r="P9" s="70">
        <v>0</v>
      </c>
      <c r="Q9" s="58">
        <v>0</v>
      </c>
      <c r="R9" s="59">
        <v>0</v>
      </c>
      <c r="S9" s="75">
        <f t="shared" si="1"/>
        <v>0</v>
      </c>
      <c r="T9" s="49">
        <v>0</v>
      </c>
      <c r="U9" s="71">
        <v>0</v>
      </c>
      <c r="V9" s="49">
        <v>0</v>
      </c>
      <c r="W9" s="86">
        <f t="shared" si="0"/>
        <v>0</v>
      </c>
      <c r="X9" s="57">
        <v>7</v>
      </c>
      <c r="Y9" s="58">
        <v>5</v>
      </c>
      <c r="Z9" s="59">
        <v>2</v>
      </c>
      <c r="AA9" s="68">
        <f t="shared" si="6"/>
        <v>18.56763925729443</v>
      </c>
      <c r="AB9" s="61">
        <f t="shared" si="7"/>
        <v>13.262599469496022</v>
      </c>
      <c r="AC9" s="69">
        <f t="shared" si="8"/>
        <v>5.305039787798409</v>
      </c>
      <c r="AD9" s="63">
        <v>3</v>
      </c>
      <c r="AE9" s="58">
        <v>3</v>
      </c>
      <c r="AF9" s="59">
        <v>0</v>
      </c>
      <c r="AG9" s="61">
        <f aca="true" t="shared" si="11" ref="AG9:AG36">AD9/(E9+AE9)*1000</f>
        <v>8.04289544235925</v>
      </c>
      <c r="AH9" s="61">
        <f aca="true" t="shared" si="12" ref="AH9:AH36">AE9/(E9+AE9)*1000</f>
        <v>8.04289544235925</v>
      </c>
      <c r="AI9" s="69">
        <f aca="true" t="shared" si="13" ref="AI9:AI36">AF9/E9*1000</f>
        <v>0</v>
      </c>
      <c r="AJ9" s="57">
        <v>208</v>
      </c>
      <c r="AK9" s="64">
        <f t="shared" si="9"/>
        <v>4.335139641517299</v>
      </c>
      <c r="AL9" s="49">
        <v>82</v>
      </c>
      <c r="AM9" s="65">
        <f t="shared" si="10"/>
        <v>1.709045435598166</v>
      </c>
      <c r="AN9" s="66">
        <v>1.76</v>
      </c>
    </row>
    <row r="10" spans="1:40" s="67" customFormat="1" ht="27.75" customHeight="1">
      <c r="A10" s="67">
        <v>204</v>
      </c>
      <c r="B10" s="139">
        <v>33431</v>
      </c>
      <c r="C10" s="197" t="s">
        <v>48</v>
      </c>
      <c r="D10" s="198"/>
      <c r="E10" s="49">
        <v>244</v>
      </c>
      <c r="F10" s="50">
        <v>131</v>
      </c>
      <c r="G10" s="51">
        <v>113</v>
      </c>
      <c r="H10" s="52">
        <f aca="true" t="shared" si="14" ref="H10:H33">E10/B10*1000</f>
        <v>7.2986150578804105</v>
      </c>
      <c r="I10" s="53">
        <f t="shared" si="2"/>
        <v>115.929203539823</v>
      </c>
      <c r="J10" s="57">
        <v>468</v>
      </c>
      <c r="K10" s="50">
        <v>240</v>
      </c>
      <c r="L10" s="51">
        <v>228</v>
      </c>
      <c r="M10" s="54">
        <f t="shared" si="3"/>
        <v>13.998982979868984</v>
      </c>
      <c r="N10" s="141">
        <f t="shared" si="4"/>
        <v>-224</v>
      </c>
      <c r="O10" s="142">
        <f t="shared" si="5"/>
        <v>-6.7003679219885734</v>
      </c>
      <c r="P10" s="70">
        <v>0</v>
      </c>
      <c r="Q10" s="58">
        <v>0</v>
      </c>
      <c r="R10" s="59">
        <v>0</v>
      </c>
      <c r="S10" s="75">
        <f t="shared" si="1"/>
        <v>0</v>
      </c>
      <c r="T10" s="72">
        <v>0</v>
      </c>
      <c r="U10" s="71">
        <v>0</v>
      </c>
      <c r="V10" s="72">
        <v>0</v>
      </c>
      <c r="W10" s="86">
        <f t="shared" si="0"/>
        <v>0</v>
      </c>
      <c r="X10" s="57">
        <v>8</v>
      </c>
      <c r="Y10" s="58">
        <v>6</v>
      </c>
      <c r="Z10" s="59">
        <v>2</v>
      </c>
      <c r="AA10" s="68">
        <f t="shared" si="6"/>
        <v>31.746031746031743</v>
      </c>
      <c r="AB10" s="61">
        <f t="shared" si="7"/>
        <v>23.809523809523807</v>
      </c>
      <c r="AC10" s="69">
        <f t="shared" si="8"/>
        <v>7.936507936507936</v>
      </c>
      <c r="AD10" s="63">
        <v>0</v>
      </c>
      <c r="AE10" s="58">
        <v>0</v>
      </c>
      <c r="AF10" s="59">
        <v>0</v>
      </c>
      <c r="AG10" s="61">
        <f t="shared" si="11"/>
        <v>0</v>
      </c>
      <c r="AH10" s="73">
        <f t="shared" si="12"/>
        <v>0</v>
      </c>
      <c r="AI10" s="74">
        <f t="shared" si="13"/>
        <v>0</v>
      </c>
      <c r="AJ10" s="57">
        <v>146</v>
      </c>
      <c r="AK10" s="64">
        <f t="shared" si="9"/>
        <v>4.367204092010409</v>
      </c>
      <c r="AL10" s="49">
        <v>54</v>
      </c>
      <c r="AM10" s="65">
        <f t="shared" si="10"/>
        <v>1.6152672669079595</v>
      </c>
      <c r="AN10" s="66">
        <v>1.6</v>
      </c>
    </row>
    <row r="11" spans="2:40" s="138" customFormat="1" ht="27.75" customHeight="1">
      <c r="B11" s="139">
        <v>11263</v>
      </c>
      <c r="C11" s="197" t="s">
        <v>6</v>
      </c>
      <c r="D11" s="198"/>
      <c r="E11" s="49">
        <v>77</v>
      </c>
      <c r="F11" s="50">
        <v>31</v>
      </c>
      <c r="G11" s="51">
        <v>46</v>
      </c>
      <c r="H11" s="52">
        <f t="shared" si="14"/>
        <v>6.836544437538843</v>
      </c>
      <c r="I11" s="53">
        <f>F11/G11*100</f>
        <v>67.3913043478261</v>
      </c>
      <c r="J11" s="57">
        <v>185</v>
      </c>
      <c r="K11" s="50">
        <v>82</v>
      </c>
      <c r="L11" s="51">
        <v>103</v>
      </c>
      <c r="M11" s="54">
        <f t="shared" si="3"/>
        <v>16.42546390837255</v>
      </c>
      <c r="N11" s="141">
        <f>E11-J11</f>
        <v>-108</v>
      </c>
      <c r="O11" s="142">
        <f t="shared" si="5"/>
        <v>-9.588919470833703</v>
      </c>
      <c r="P11" s="70">
        <v>0</v>
      </c>
      <c r="Q11" s="58">
        <v>0</v>
      </c>
      <c r="R11" s="59">
        <v>0</v>
      </c>
      <c r="S11" s="75">
        <f t="shared" si="1"/>
        <v>0</v>
      </c>
      <c r="T11" s="57">
        <v>0</v>
      </c>
      <c r="U11" s="71">
        <v>0</v>
      </c>
      <c r="V11" s="72">
        <v>0</v>
      </c>
      <c r="W11" s="86">
        <f t="shared" si="0"/>
        <v>0</v>
      </c>
      <c r="X11" s="57">
        <v>0</v>
      </c>
      <c r="Y11" s="58">
        <v>0</v>
      </c>
      <c r="Z11" s="59">
        <v>0</v>
      </c>
      <c r="AA11" s="68">
        <f t="shared" si="6"/>
        <v>0</v>
      </c>
      <c r="AB11" s="61">
        <f t="shared" si="7"/>
        <v>0</v>
      </c>
      <c r="AC11" s="69">
        <f t="shared" si="8"/>
        <v>0</v>
      </c>
      <c r="AD11" s="63">
        <v>0</v>
      </c>
      <c r="AE11" s="58">
        <v>0</v>
      </c>
      <c r="AF11" s="59">
        <v>0</v>
      </c>
      <c r="AG11" s="61">
        <f t="shared" si="11"/>
        <v>0</v>
      </c>
      <c r="AH11" s="73">
        <f t="shared" si="12"/>
        <v>0</v>
      </c>
      <c r="AI11" s="74">
        <f t="shared" si="13"/>
        <v>0</v>
      </c>
      <c r="AJ11" s="57">
        <v>37</v>
      </c>
      <c r="AK11" s="64">
        <f t="shared" si="9"/>
        <v>3.2850927816745092</v>
      </c>
      <c r="AL11" s="49">
        <v>13</v>
      </c>
      <c r="AM11" s="65">
        <f t="shared" si="10"/>
        <v>1.1542217881559087</v>
      </c>
      <c r="AN11" s="66">
        <v>1.64</v>
      </c>
    </row>
    <row r="12" spans="1:91" s="67" customFormat="1" ht="27.75" customHeight="1">
      <c r="A12" s="67">
        <v>302</v>
      </c>
      <c r="B12" s="139">
        <v>11263</v>
      </c>
      <c r="C12" s="138"/>
      <c r="D12" s="140" t="s">
        <v>49</v>
      </c>
      <c r="E12" s="49">
        <v>77</v>
      </c>
      <c r="F12" s="50">
        <v>31</v>
      </c>
      <c r="G12" s="51">
        <v>46</v>
      </c>
      <c r="H12" s="52">
        <f t="shared" si="14"/>
        <v>6.836544437538843</v>
      </c>
      <c r="I12" s="53">
        <f t="shared" si="2"/>
        <v>67.3913043478261</v>
      </c>
      <c r="J12" s="57">
        <v>185</v>
      </c>
      <c r="K12" s="56">
        <v>82</v>
      </c>
      <c r="L12" s="49">
        <v>103</v>
      </c>
      <c r="M12" s="54">
        <f t="shared" si="3"/>
        <v>16.42546390837255</v>
      </c>
      <c r="N12" s="141">
        <f t="shared" si="4"/>
        <v>-108</v>
      </c>
      <c r="O12" s="142">
        <f t="shared" si="5"/>
        <v>-9.588919470833703</v>
      </c>
      <c r="P12" s="70">
        <v>0</v>
      </c>
      <c r="Q12" s="58">
        <v>0</v>
      </c>
      <c r="R12" s="59">
        <v>0</v>
      </c>
      <c r="S12" s="75">
        <f t="shared" si="1"/>
        <v>0</v>
      </c>
      <c r="T12" s="72">
        <v>0</v>
      </c>
      <c r="U12" s="71">
        <v>0</v>
      </c>
      <c r="V12" s="59">
        <v>0</v>
      </c>
      <c r="W12" s="76">
        <f t="shared" si="0"/>
        <v>0</v>
      </c>
      <c r="X12" s="57">
        <v>0</v>
      </c>
      <c r="Y12" s="58">
        <v>0</v>
      </c>
      <c r="Z12" s="59">
        <v>0</v>
      </c>
      <c r="AA12" s="77">
        <f t="shared" si="6"/>
        <v>0</v>
      </c>
      <c r="AB12" s="73">
        <f t="shared" si="7"/>
        <v>0</v>
      </c>
      <c r="AC12" s="69">
        <f t="shared" si="8"/>
        <v>0</v>
      </c>
      <c r="AD12" s="63">
        <v>0</v>
      </c>
      <c r="AE12" s="58">
        <v>0</v>
      </c>
      <c r="AF12" s="59">
        <v>0</v>
      </c>
      <c r="AG12" s="78">
        <f t="shared" si="11"/>
        <v>0</v>
      </c>
      <c r="AH12" s="79">
        <f t="shared" si="12"/>
        <v>0</v>
      </c>
      <c r="AI12" s="74">
        <f t="shared" si="13"/>
        <v>0</v>
      </c>
      <c r="AJ12" s="57">
        <v>37</v>
      </c>
      <c r="AK12" s="64">
        <f t="shared" si="9"/>
        <v>3.2850927816745092</v>
      </c>
      <c r="AL12" s="49">
        <v>13</v>
      </c>
      <c r="AM12" s="65">
        <f t="shared" si="10"/>
        <v>1.1542217881559087</v>
      </c>
      <c r="AN12" s="66">
        <v>1.64</v>
      </c>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row>
    <row r="13" spans="2:40" s="138" customFormat="1" ht="27.75" customHeight="1">
      <c r="B13" s="139">
        <v>26456</v>
      </c>
      <c r="C13" s="197" t="s">
        <v>7</v>
      </c>
      <c r="D13" s="198"/>
      <c r="E13" s="49">
        <f>SUM(E14:E16)</f>
        <v>135</v>
      </c>
      <c r="F13" s="50">
        <f>SUM(F14:F16)</f>
        <v>69</v>
      </c>
      <c r="G13" s="51">
        <f>SUM(G14:G16)</f>
        <v>66</v>
      </c>
      <c r="H13" s="52">
        <f t="shared" si="14"/>
        <v>5.102812216510433</v>
      </c>
      <c r="I13" s="118">
        <f t="shared" si="2"/>
        <v>104.54545454545455</v>
      </c>
      <c r="J13" s="57">
        <f>SUM(J14:J16)</f>
        <v>446</v>
      </c>
      <c r="K13" s="56">
        <f>SUM(K14:K16)</f>
        <v>230</v>
      </c>
      <c r="L13" s="49">
        <f>SUM(L14:L16)</f>
        <v>216</v>
      </c>
      <c r="M13" s="54">
        <f t="shared" si="3"/>
        <v>16.858179618990018</v>
      </c>
      <c r="N13" s="141">
        <f t="shared" si="4"/>
        <v>-311</v>
      </c>
      <c r="O13" s="142">
        <f t="shared" si="5"/>
        <v>-11.755367402479589</v>
      </c>
      <c r="P13" s="57">
        <v>0</v>
      </c>
      <c r="Q13" s="107">
        <v>0</v>
      </c>
      <c r="R13" s="107">
        <v>0</v>
      </c>
      <c r="S13" s="75">
        <f t="shared" si="1"/>
        <v>0</v>
      </c>
      <c r="T13" s="57">
        <v>0</v>
      </c>
      <c r="U13" s="107">
        <v>0</v>
      </c>
      <c r="V13" s="51">
        <v>0</v>
      </c>
      <c r="W13" s="76">
        <f t="shared" si="0"/>
        <v>0</v>
      </c>
      <c r="X13" s="57">
        <f>SUM(X14:X16)</f>
        <v>2</v>
      </c>
      <c r="Y13" s="107">
        <f>SUM(Y14:Y16)</f>
        <v>1</v>
      </c>
      <c r="Z13" s="107">
        <f>SUM(Z14:Z16)</f>
        <v>1</v>
      </c>
      <c r="AA13" s="68">
        <f t="shared" si="6"/>
        <v>14.598540145985401</v>
      </c>
      <c r="AB13" s="61">
        <f t="shared" si="7"/>
        <v>7.299270072992701</v>
      </c>
      <c r="AC13" s="69">
        <f t="shared" si="8"/>
        <v>7.299270072992701</v>
      </c>
      <c r="AD13" s="57">
        <f>SUM(AD14:AD16)</f>
        <v>0</v>
      </c>
      <c r="AE13" s="107">
        <f>SUM(AE14:AE16)</f>
        <v>0</v>
      </c>
      <c r="AF13" s="51">
        <f>SUM(AF14:AF16)</f>
        <v>0</v>
      </c>
      <c r="AG13" s="80">
        <f t="shared" si="11"/>
        <v>0</v>
      </c>
      <c r="AH13" s="79">
        <f t="shared" si="12"/>
        <v>0</v>
      </c>
      <c r="AI13" s="74">
        <f t="shared" si="13"/>
        <v>0</v>
      </c>
      <c r="AJ13" s="107">
        <f>SUM(AJ14:AJ16)</f>
        <v>83</v>
      </c>
      <c r="AK13" s="64">
        <f t="shared" si="9"/>
        <v>3.1372845479286364</v>
      </c>
      <c r="AL13" s="107">
        <f>SUM(AL14:AL16)</f>
        <v>29</v>
      </c>
      <c r="AM13" s="65">
        <f t="shared" si="10"/>
        <v>1.0961596613244633</v>
      </c>
      <c r="AN13" s="66">
        <v>1.33</v>
      </c>
    </row>
    <row r="14" spans="1:91" s="67" customFormat="1" ht="27.75" customHeight="1">
      <c r="A14" s="67">
        <v>325</v>
      </c>
      <c r="B14" s="139">
        <v>3130</v>
      </c>
      <c r="C14" s="138"/>
      <c r="D14" s="140" t="s">
        <v>50</v>
      </c>
      <c r="E14" s="49">
        <v>16</v>
      </c>
      <c r="F14" s="50">
        <v>11</v>
      </c>
      <c r="G14" s="51">
        <v>5</v>
      </c>
      <c r="H14" s="52">
        <f t="shared" si="14"/>
        <v>5.111821086261981</v>
      </c>
      <c r="I14" s="53">
        <f t="shared" si="2"/>
        <v>220.00000000000003</v>
      </c>
      <c r="J14" s="57">
        <v>71</v>
      </c>
      <c r="K14" s="50">
        <v>39</v>
      </c>
      <c r="L14" s="51">
        <v>32</v>
      </c>
      <c r="M14" s="54">
        <f t="shared" si="3"/>
        <v>22.683706070287542</v>
      </c>
      <c r="N14" s="141">
        <f t="shared" si="4"/>
        <v>-55</v>
      </c>
      <c r="O14" s="142">
        <f t="shared" si="5"/>
        <v>-17.57188498402556</v>
      </c>
      <c r="P14" s="57">
        <v>0</v>
      </c>
      <c r="Q14" s="50">
        <v>0</v>
      </c>
      <c r="R14" s="59">
        <v>0</v>
      </c>
      <c r="S14" s="75">
        <f t="shared" si="1"/>
        <v>0</v>
      </c>
      <c r="T14" s="49">
        <v>0</v>
      </c>
      <c r="U14" s="56">
        <v>0</v>
      </c>
      <c r="V14" s="59">
        <v>0</v>
      </c>
      <c r="W14" s="76">
        <f t="shared" si="0"/>
        <v>0</v>
      </c>
      <c r="X14" s="57">
        <v>1</v>
      </c>
      <c r="Y14" s="58">
        <v>0</v>
      </c>
      <c r="Z14" s="59">
        <v>1</v>
      </c>
      <c r="AA14" s="77">
        <f t="shared" si="6"/>
        <v>58.8235294117647</v>
      </c>
      <c r="AB14" s="73">
        <f t="shared" si="7"/>
        <v>0</v>
      </c>
      <c r="AC14" s="74">
        <f t="shared" si="8"/>
        <v>58.8235294117647</v>
      </c>
      <c r="AD14" s="63">
        <v>0</v>
      </c>
      <c r="AE14" s="56">
        <v>0</v>
      </c>
      <c r="AF14" s="49">
        <v>0</v>
      </c>
      <c r="AG14" s="80">
        <f t="shared" si="11"/>
        <v>0</v>
      </c>
      <c r="AH14" s="79">
        <f t="shared" si="12"/>
        <v>0</v>
      </c>
      <c r="AI14" s="74">
        <f t="shared" si="13"/>
        <v>0</v>
      </c>
      <c r="AJ14" s="57">
        <v>11</v>
      </c>
      <c r="AK14" s="64">
        <f t="shared" si="9"/>
        <v>3.514376996805112</v>
      </c>
      <c r="AL14" s="49">
        <v>3</v>
      </c>
      <c r="AM14" s="65">
        <f t="shared" si="10"/>
        <v>0.9584664536741214</v>
      </c>
      <c r="AN14" s="66">
        <v>1.41</v>
      </c>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row>
    <row r="15" spans="1:91" s="67" customFormat="1" ht="27.75" customHeight="1">
      <c r="A15" s="67">
        <v>328</v>
      </c>
      <c r="B15" s="139">
        <v>6905</v>
      </c>
      <c r="C15" s="138"/>
      <c r="D15" s="156" t="s">
        <v>51</v>
      </c>
      <c r="E15" s="49">
        <v>31</v>
      </c>
      <c r="F15" s="50">
        <v>14</v>
      </c>
      <c r="G15" s="51">
        <v>17</v>
      </c>
      <c r="H15" s="52">
        <f t="shared" si="14"/>
        <v>4.48950036205648</v>
      </c>
      <c r="I15" s="53">
        <f t="shared" si="2"/>
        <v>82.35294117647058</v>
      </c>
      <c r="J15" s="57">
        <v>135</v>
      </c>
      <c r="K15" s="50">
        <v>70</v>
      </c>
      <c r="L15" s="51">
        <v>65</v>
      </c>
      <c r="M15" s="54">
        <f t="shared" si="3"/>
        <v>19.551049963794352</v>
      </c>
      <c r="N15" s="141">
        <f t="shared" si="4"/>
        <v>-104</v>
      </c>
      <c r="O15" s="142">
        <f t="shared" si="5"/>
        <v>-15.061549601737871</v>
      </c>
      <c r="P15" s="70">
        <v>0</v>
      </c>
      <c r="Q15" s="58">
        <v>0</v>
      </c>
      <c r="R15" s="59">
        <v>0</v>
      </c>
      <c r="S15" s="75">
        <f t="shared" si="1"/>
        <v>0</v>
      </c>
      <c r="T15" s="49">
        <v>0</v>
      </c>
      <c r="U15" s="71">
        <v>0</v>
      </c>
      <c r="V15" s="59">
        <v>0</v>
      </c>
      <c r="W15" s="76">
        <f t="shared" si="0"/>
        <v>0</v>
      </c>
      <c r="X15" s="57">
        <v>0</v>
      </c>
      <c r="Y15" s="58">
        <v>0</v>
      </c>
      <c r="Z15" s="59">
        <v>0</v>
      </c>
      <c r="AA15" s="68">
        <f t="shared" si="6"/>
        <v>0</v>
      </c>
      <c r="AB15" s="61">
        <f t="shared" si="7"/>
        <v>0</v>
      </c>
      <c r="AC15" s="69">
        <f t="shared" si="8"/>
        <v>0</v>
      </c>
      <c r="AD15" s="63">
        <v>0</v>
      </c>
      <c r="AE15" s="56">
        <v>0</v>
      </c>
      <c r="AF15" s="49">
        <v>0</v>
      </c>
      <c r="AG15" s="80">
        <f t="shared" si="11"/>
        <v>0</v>
      </c>
      <c r="AH15" s="79">
        <f t="shared" si="12"/>
        <v>0</v>
      </c>
      <c r="AI15" s="74">
        <f t="shared" si="13"/>
        <v>0</v>
      </c>
      <c r="AJ15" s="57">
        <v>19</v>
      </c>
      <c r="AK15" s="64">
        <f t="shared" si="9"/>
        <v>2.7516292541636496</v>
      </c>
      <c r="AL15" s="49">
        <v>7</v>
      </c>
      <c r="AM15" s="65">
        <f t="shared" si="10"/>
        <v>1.0137581462708183</v>
      </c>
      <c r="AN15" s="66">
        <v>1.25</v>
      </c>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row>
    <row r="16" spans="1:91" s="67" customFormat="1" ht="27.75" customHeight="1">
      <c r="A16" s="67">
        <v>329</v>
      </c>
      <c r="B16" s="139">
        <v>16421</v>
      </c>
      <c r="C16" s="138"/>
      <c r="D16" s="140" t="s">
        <v>29</v>
      </c>
      <c r="E16" s="49">
        <v>88</v>
      </c>
      <c r="F16" s="50">
        <v>44</v>
      </c>
      <c r="G16" s="51">
        <v>44</v>
      </c>
      <c r="H16" s="52">
        <f t="shared" si="14"/>
        <v>5.35899153522928</v>
      </c>
      <c r="I16" s="53">
        <f t="shared" si="2"/>
        <v>100</v>
      </c>
      <c r="J16" s="57">
        <v>240</v>
      </c>
      <c r="K16" s="50">
        <v>121</v>
      </c>
      <c r="L16" s="51">
        <v>119</v>
      </c>
      <c r="M16" s="54">
        <f t="shared" si="3"/>
        <v>14.615431459716216</v>
      </c>
      <c r="N16" s="141">
        <f t="shared" si="4"/>
        <v>-152</v>
      </c>
      <c r="O16" s="142">
        <f t="shared" si="5"/>
        <v>-9.256439924486937</v>
      </c>
      <c r="P16" s="70">
        <v>0</v>
      </c>
      <c r="Q16" s="58">
        <v>0</v>
      </c>
      <c r="R16" s="59">
        <v>0</v>
      </c>
      <c r="S16" s="75">
        <f t="shared" si="1"/>
        <v>0</v>
      </c>
      <c r="T16" s="49">
        <v>0</v>
      </c>
      <c r="U16" s="71">
        <v>0</v>
      </c>
      <c r="V16" s="59">
        <v>0</v>
      </c>
      <c r="W16" s="76">
        <f t="shared" si="0"/>
        <v>0</v>
      </c>
      <c r="X16" s="57">
        <v>1</v>
      </c>
      <c r="Y16" s="58">
        <v>1</v>
      </c>
      <c r="Z16" s="59">
        <v>0</v>
      </c>
      <c r="AA16" s="68">
        <f t="shared" si="6"/>
        <v>11.235955056179774</v>
      </c>
      <c r="AB16" s="73">
        <f t="shared" si="7"/>
        <v>11.235955056179774</v>
      </c>
      <c r="AC16" s="69">
        <f t="shared" si="8"/>
        <v>0</v>
      </c>
      <c r="AD16" s="63">
        <v>0</v>
      </c>
      <c r="AE16" s="56">
        <v>0</v>
      </c>
      <c r="AF16" s="49">
        <v>0</v>
      </c>
      <c r="AG16" s="80">
        <f t="shared" si="11"/>
        <v>0</v>
      </c>
      <c r="AH16" s="73">
        <f t="shared" si="12"/>
        <v>0</v>
      </c>
      <c r="AI16" s="74">
        <f t="shared" si="13"/>
        <v>0</v>
      </c>
      <c r="AJ16" s="57">
        <v>53</v>
      </c>
      <c r="AK16" s="64">
        <f t="shared" si="9"/>
        <v>3.227574447353998</v>
      </c>
      <c r="AL16" s="49">
        <v>19</v>
      </c>
      <c r="AM16" s="65">
        <f t="shared" si="10"/>
        <v>1.1570549905608671</v>
      </c>
      <c r="AN16" s="66">
        <v>1.34</v>
      </c>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row>
    <row r="17" spans="2:40" s="138" customFormat="1" ht="27.75" customHeight="1">
      <c r="B17" s="139">
        <v>54161</v>
      </c>
      <c r="C17" s="197" t="s">
        <v>8</v>
      </c>
      <c r="D17" s="198"/>
      <c r="E17" s="49">
        <f>SUM(E18:E21)</f>
        <v>402</v>
      </c>
      <c r="F17" s="50">
        <f>SUM(F18:F21)</f>
        <v>215</v>
      </c>
      <c r="G17" s="51">
        <f>SUM(G18:G21)</f>
        <v>187</v>
      </c>
      <c r="H17" s="52">
        <f t="shared" si="14"/>
        <v>7.422314949871679</v>
      </c>
      <c r="I17" s="53">
        <f t="shared" si="2"/>
        <v>114.97326203208556</v>
      </c>
      <c r="J17" s="57">
        <f>SUM(J18:J21)</f>
        <v>850</v>
      </c>
      <c r="K17" s="50">
        <f>SUM(K18:K21)</f>
        <v>417</v>
      </c>
      <c r="L17" s="51">
        <f>SUM(L18:L21)</f>
        <v>433</v>
      </c>
      <c r="M17" s="54">
        <f t="shared" si="3"/>
        <v>15.693949520872955</v>
      </c>
      <c r="N17" s="141">
        <f t="shared" si="4"/>
        <v>-448</v>
      </c>
      <c r="O17" s="142">
        <f t="shared" si="5"/>
        <v>-8.271634571001274</v>
      </c>
      <c r="P17" s="57">
        <v>0</v>
      </c>
      <c r="Q17" s="58">
        <v>0</v>
      </c>
      <c r="R17" s="59">
        <v>0</v>
      </c>
      <c r="S17" s="75">
        <f t="shared" si="1"/>
        <v>0</v>
      </c>
      <c r="T17" s="57">
        <v>0</v>
      </c>
      <c r="U17" s="58">
        <v>0</v>
      </c>
      <c r="V17" s="59">
        <v>0</v>
      </c>
      <c r="W17" s="76">
        <f t="shared" si="0"/>
        <v>0</v>
      </c>
      <c r="X17" s="57">
        <f>SUM(X18:X21)</f>
        <v>8</v>
      </c>
      <c r="Y17" s="71">
        <f>SUM(Y18:Y21)</f>
        <v>4</v>
      </c>
      <c r="Z17" s="72">
        <f>SUM(Z18:Z21)</f>
        <v>4</v>
      </c>
      <c r="AA17" s="68">
        <f t="shared" si="6"/>
        <v>19.51219512195122</v>
      </c>
      <c r="AB17" s="61">
        <f t="shared" si="7"/>
        <v>9.75609756097561</v>
      </c>
      <c r="AC17" s="69">
        <f t="shared" si="8"/>
        <v>9.75609756097561</v>
      </c>
      <c r="AD17" s="57">
        <f>SUM(AD18:AD21)</f>
        <v>0</v>
      </c>
      <c r="AE17" s="71">
        <f>SUM(AE18:AE21)</f>
        <v>0</v>
      </c>
      <c r="AF17" s="63">
        <f>SUM(AF18:AF21)</f>
        <v>0</v>
      </c>
      <c r="AG17" s="81">
        <f t="shared" si="11"/>
        <v>0</v>
      </c>
      <c r="AH17" s="82">
        <f t="shared" si="12"/>
        <v>0</v>
      </c>
      <c r="AI17" s="74">
        <f t="shared" si="13"/>
        <v>0</v>
      </c>
      <c r="AJ17" s="58">
        <f>SUM(AJ18:AJ21)</f>
        <v>207</v>
      </c>
      <c r="AK17" s="64">
        <f t="shared" si="9"/>
        <v>3.8219382950831777</v>
      </c>
      <c r="AL17" s="58">
        <f>SUM(AL18:AL21)</f>
        <v>74</v>
      </c>
      <c r="AM17" s="65">
        <f t="shared" si="10"/>
        <v>1.3662967818171747</v>
      </c>
      <c r="AN17" s="66">
        <v>1.87</v>
      </c>
    </row>
    <row r="18" spans="1:91" s="67" customFormat="1" ht="27.75" customHeight="1">
      <c r="A18" s="67">
        <v>364</v>
      </c>
      <c r="B18" s="139">
        <v>6311</v>
      </c>
      <c r="C18" s="138"/>
      <c r="D18" s="140" t="s">
        <v>52</v>
      </c>
      <c r="E18" s="49">
        <v>35</v>
      </c>
      <c r="F18" s="50">
        <v>21</v>
      </c>
      <c r="G18" s="51">
        <v>14</v>
      </c>
      <c r="H18" s="52">
        <f t="shared" si="14"/>
        <v>5.545872286483917</v>
      </c>
      <c r="I18" s="53">
        <f t="shared" si="2"/>
        <v>150</v>
      </c>
      <c r="J18" s="57">
        <v>107</v>
      </c>
      <c r="K18" s="50">
        <v>58</v>
      </c>
      <c r="L18" s="51">
        <v>49</v>
      </c>
      <c r="M18" s="54">
        <f t="shared" si="3"/>
        <v>16.95452384725083</v>
      </c>
      <c r="N18" s="141">
        <f t="shared" si="4"/>
        <v>-72</v>
      </c>
      <c r="O18" s="142">
        <f t="shared" si="5"/>
        <v>-11.408651560766915</v>
      </c>
      <c r="P18" s="70">
        <v>0</v>
      </c>
      <c r="Q18" s="58">
        <v>0</v>
      </c>
      <c r="R18" s="59">
        <v>0</v>
      </c>
      <c r="S18" s="83">
        <f t="shared" si="1"/>
        <v>0</v>
      </c>
      <c r="T18" s="57">
        <v>0</v>
      </c>
      <c r="U18" s="71">
        <v>0</v>
      </c>
      <c r="V18" s="59">
        <v>0</v>
      </c>
      <c r="W18" s="76">
        <f t="shared" si="0"/>
        <v>0</v>
      </c>
      <c r="X18" s="57">
        <v>1</v>
      </c>
      <c r="Y18" s="58">
        <v>1</v>
      </c>
      <c r="Z18" s="59">
        <v>0</v>
      </c>
      <c r="AA18" s="68">
        <f t="shared" si="6"/>
        <v>27.777777777777775</v>
      </c>
      <c r="AB18" s="61">
        <f t="shared" si="7"/>
        <v>27.777777777777775</v>
      </c>
      <c r="AC18" s="69">
        <f t="shared" si="8"/>
        <v>0</v>
      </c>
      <c r="AD18" s="63">
        <v>0</v>
      </c>
      <c r="AE18" s="56">
        <v>0</v>
      </c>
      <c r="AF18" s="49">
        <v>0</v>
      </c>
      <c r="AG18" s="81">
        <f t="shared" si="11"/>
        <v>0</v>
      </c>
      <c r="AH18" s="79">
        <f t="shared" si="12"/>
        <v>0</v>
      </c>
      <c r="AI18" s="74">
        <f t="shared" si="13"/>
        <v>0</v>
      </c>
      <c r="AJ18" s="57">
        <v>18</v>
      </c>
      <c r="AK18" s="64">
        <f t="shared" si="9"/>
        <v>2.8521628901917286</v>
      </c>
      <c r="AL18" s="49">
        <v>6</v>
      </c>
      <c r="AM18" s="65">
        <f t="shared" si="10"/>
        <v>0.9507209633972429</v>
      </c>
      <c r="AN18" s="66">
        <v>1.81</v>
      </c>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row>
    <row r="19" spans="1:91" s="67" customFormat="1" ht="27.75" customHeight="1">
      <c r="A19" s="67">
        <v>370</v>
      </c>
      <c r="B19" s="139">
        <v>16298</v>
      </c>
      <c r="C19" s="138"/>
      <c r="D19" s="140" t="s">
        <v>53</v>
      </c>
      <c r="E19" s="49">
        <v>151</v>
      </c>
      <c r="F19" s="50">
        <v>83</v>
      </c>
      <c r="G19" s="51">
        <v>68</v>
      </c>
      <c r="H19" s="52">
        <f t="shared" si="14"/>
        <v>9.264940483494907</v>
      </c>
      <c r="I19" s="53">
        <f t="shared" si="2"/>
        <v>122.05882352941177</v>
      </c>
      <c r="J19" s="57">
        <v>249</v>
      </c>
      <c r="K19" s="50">
        <v>134</v>
      </c>
      <c r="L19" s="51">
        <v>115</v>
      </c>
      <c r="M19" s="54">
        <f t="shared" si="3"/>
        <v>15.277948214504848</v>
      </c>
      <c r="N19" s="141">
        <f t="shared" si="4"/>
        <v>-98</v>
      </c>
      <c r="O19" s="142">
        <f t="shared" si="5"/>
        <v>-6.01300773100994</v>
      </c>
      <c r="P19" s="70">
        <v>0</v>
      </c>
      <c r="Q19" s="58">
        <v>0</v>
      </c>
      <c r="R19" s="59">
        <v>0</v>
      </c>
      <c r="S19" s="75">
        <f t="shared" si="1"/>
        <v>0</v>
      </c>
      <c r="T19" s="49">
        <v>0</v>
      </c>
      <c r="U19" s="71">
        <v>0</v>
      </c>
      <c r="V19" s="59">
        <v>0</v>
      </c>
      <c r="W19" s="76">
        <f t="shared" si="0"/>
        <v>0</v>
      </c>
      <c r="X19" s="57">
        <v>0</v>
      </c>
      <c r="Y19" s="58">
        <v>0</v>
      </c>
      <c r="Z19" s="59">
        <v>0</v>
      </c>
      <c r="AA19" s="68">
        <f t="shared" si="6"/>
        <v>0</v>
      </c>
      <c r="AB19" s="61">
        <f t="shared" si="7"/>
        <v>0</v>
      </c>
      <c r="AC19" s="69">
        <f t="shared" si="8"/>
        <v>0</v>
      </c>
      <c r="AD19" s="63">
        <v>0</v>
      </c>
      <c r="AE19" s="56">
        <v>0</v>
      </c>
      <c r="AF19" s="49">
        <v>0</v>
      </c>
      <c r="AG19" s="81">
        <f t="shared" si="11"/>
        <v>0</v>
      </c>
      <c r="AH19" s="79">
        <f t="shared" si="12"/>
        <v>0</v>
      </c>
      <c r="AI19" s="74">
        <f t="shared" si="13"/>
        <v>0</v>
      </c>
      <c r="AJ19" s="57">
        <v>63</v>
      </c>
      <c r="AK19" s="64">
        <f t="shared" si="9"/>
        <v>3.8655049699349613</v>
      </c>
      <c r="AL19" s="49">
        <v>24</v>
      </c>
      <c r="AM19" s="65">
        <f t="shared" si="10"/>
        <v>1.4725733218799855</v>
      </c>
      <c r="AN19" s="66">
        <v>2.15</v>
      </c>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row>
    <row r="20" spans="1:91" s="67" customFormat="1" ht="27.75" customHeight="1">
      <c r="A20" s="67">
        <v>371</v>
      </c>
      <c r="B20" s="139">
        <v>17010</v>
      </c>
      <c r="C20" s="138"/>
      <c r="D20" s="140" t="s">
        <v>54</v>
      </c>
      <c r="E20" s="49">
        <v>117</v>
      </c>
      <c r="F20" s="50">
        <v>52</v>
      </c>
      <c r="G20" s="51">
        <v>65</v>
      </c>
      <c r="H20" s="52">
        <f t="shared" si="14"/>
        <v>6.878306878306878</v>
      </c>
      <c r="I20" s="53">
        <f t="shared" si="2"/>
        <v>80</v>
      </c>
      <c r="J20" s="57">
        <v>284</v>
      </c>
      <c r="K20" s="50">
        <v>125</v>
      </c>
      <c r="L20" s="51">
        <v>159</v>
      </c>
      <c r="M20" s="54">
        <f t="shared" si="3"/>
        <v>16.696061140505584</v>
      </c>
      <c r="N20" s="141">
        <f t="shared" si="4"/>
        <v>-167</v>
      </c>
      <c r="O20" s="142">
        <f t="shared" si="5"/>
        <v>-9.817754262198706</v>
      </c>
      <c r="P20" s="70">
        <v>0</v>
      </c>
      <c r="Q20" s="58">
        <v>0</v>
      </c>
      <c r="R20" s="59">
        <v>0</v>
      </c>
      <c r="S20" s="83">
        <f t="shared" si="1"/>
        <v>0</v>
      </c>
      <c r="T20" s="57">
        <v>0</v>
      </c>
      <c r="U20" s="71">
        <v>0</v>
      </c>
      <c r="V20" s="59">
        <v>0</v>
      </c>
      <c r="W20" s="76">
        <f t="shared" si="0"/>
        <v>0</v>
      </c>
      <c r="X20" s="57">
        <v>4</v>
      </c>
      <c r="Y20" s="58">
        <v>2</v>
      </c>
      <c r="Z20" s="59">
        <v>2</v>
      </c>
      <c r="AA20" s="68">
        <f t="shared" si="6"/>
        <v>33.057851239669425</v>
      </c>
      <c r="AB20" s="61">
        <f t="shared" si="7"/>
        <v>16.528925619834713</v>
      </c>
      <c r="AC20" s="69">
        <f t="shared" si="8"/>
        <v>16.528925619834713</v>
      </c>
      <c r="AD20" s="63">
        <v>0</v>
      </c>
      <c r="AE20" s="56">
        <v>0</v>
      </c>
      <c r="AF20" s="49">
        <v>0</v>
      </c>
      <c r="AG20" s="81">
        <f t="shared" si="11"/>
        <v>0</v>
      </c>
      <c r="AH20" s="79">
        <f t="shared" si="12"/>
        <v>0</v>
      </c>
      <c r="AI20" s="74">
        <f t="shared" si="13"/>
        <v>0</v>
      </c>
      <c r="AJ20" s="57">
        <v>68</v>
      </c>
      <c r="AK20" s="64">
        <f t="shared" si="9"/>
        <v>3.997648442092887</v>
      </c>
      <c r="AL20" s="49">
        <v>25</v>
      </c>
      <c r="AM20" s="65">
        <f t="shared" si="10"/>
        <v>1.4697236919459142</v>
      </c>
      <c r="AN20" s="66">
        <v>1.73</v>
      </c>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row>
    <row r="21" spans="1:91" s="67" customFormat="1" ht="27.75" customHeight="1">
      <c r="A21" s="67">
        <v>372</v>
      </c>
      <c r="B21" s="139">
        <v>14542</v>
      </c>
      <c r="C21" s="138"/>
      <c r="D21" s="140" t="s">
        <v>30</v>
      </c>
      <c r="E21" s="49">
        <v>99</v>
      </c>
      <c r="F21" s="50">
        <v>59</v>
      </c>
      <c r="G21" s="51">
        <v>40</v>
      </c>
      <c r="H21" s="52">
        <f t="shared" si="14"/>
        <v>6.80786686838124</v>
      </c>
      <c r="I21" s="53">
        <f t="shared" si="2"/>
        <v>147.5</v>
      </c>
      <c r="J21" s="57">
        <v>210</v>
      </c>
      <c r="K21" s="50">
        <v>100</v>
      </c>
      <c r="L21" s="51">
        <v>110</v>
      </c>
      <c r="M21" s="54">
        <f t="shared" si="3"/>
        <v>14.440929720808692</v>
      </c>
      <c r="N21" s="141">
        <f t="shared" si="4"/>
        <v>-111</v>
      </c>
      <c r="O21" s="142">
        <f t="shared" si="5"/>
        <v>-7.633062852427452</v>
      </c>
      <c r="P21" s="70">
        <v>0</v>
      </c>
      <c r="Q21" s="58">
        <v>0</v>
      </c>
      <c r="R21" s="59">
        <v>0</v>
      </c>
      <c r="S21" s="75">
        <f t="shared" si="1"/>
        <v>0</v>
      </c>
      <c r="T21" s="49">
        <v>0</v>
      </c>
      <c r="U21" s="71">
        <v>0</v>
      </c>
      <c r="V21" s="59">
        <v>0</v>
      </c>
      <c r="W21" s="76">
        <f t="shared" si="0"/>
        <v>0</v>
      </c>
      <c r="X21" s="57">
        <v>3</v>
      </c>
      <c r="Y21" s="58">
        <v>1</v>
      </c>
      <c r="Z21" s="59">
        <v>2</v>
      </c>
      <c r="AA21" s="68">
        <f t="shared" si="6"/>
        <v>29.41176470588235</v>
      </c>
      <c r="AB21" s="61">
        <f t="shared" si="7"/>
        <v>9.803921568627452</v>
      </c>
      <c r="AC21" s="69">
        <f t="shared" si="8"/>
        <v>19.607843137254903</v>
      </c>
      <c r="AD21" s="63">
        <v>0</v>
      </c>
      <c r="AE21" s="56">
        <v>0</v>
      </c>
      <c r="AF21" s="49">
        <v>0</v>
      </c>
      <c r="AG21" s="81">
        <f t="shared" si="11"/>
        <v>0</v>
      </c>
      <c r="AH21" s="79">
        <f t="shared" si="12"/>
        <v>0</v>
      </c>
      <c r="AI21" s="74">
        <f t="shared" si="13"/>
        <v>0</v>
      </c>
      <c r="AJ21" s="57">
        <v>58</v>
      </c>
      <c r="AK21" s="64">
        <f t="shared" si="9"/>
        <v>3.9884472562233535</v>
      </c>
      <c r="AL21" s="49">
        <v>19</v>
      </c>
      <c r="AM21" s="65">
        <f t="shared" si="10"/>
        <v>1.3065603080731674</v>
      </c>
      <c r="AN21" s="66">
        <v>1.72</v>
      </c>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row>
    <row r="22" spans="2:40" s="138" customFormat="1" ht="27.75" customHeight="1">
      <c r="B22" s="139">
        <v>41171</v>
      </c>
      <c r="C22" s="197" t="s">
        <v>9</v>
      </c>
      <c r="D22" s="198"/>
      <c r="E22" s="49">
        <f>SUM(E23:E26)</f>
        <v>270</v>
      </c>
      <c r="F22" s="143">
        <f>SUM(F23:F26)</f>
        <v>141</v>
      </c>
      <c r="G22" s="51">
        <f>SUM(G23:G26)</f>
        <v>129</v>
      </c>
      <c r="H22" s="52">
        <f t="shared" si="14"/>
        <v>6.558014136163804</v>
      </c>
      <c r="I22" s="53">
        <f t="shared" si="2"/>
        <v>109.30232558139534</v>
      </c>
      <c r="J22" s="57">
        <f>SUM(J23:J26)</f>
        <v>645</v>
      </c>
      <c r="K22" s="50">
        <f>SUM(K23:K26)</f>
        <v>331</v>
      </c>
      <c r="L22" s="51">
        <f>SUM(L23:L26)</f>
        <v>314</v>
      </c>
      <c r="M22" s="54">
        <f t="shared" si="3"/>
        <v>15.66636710305798</v>
      </c>
      <c r="N22" s="141">
        <f t="shared" si="4"/>
        <v>-375</v>
      </c>
      <c r="O22" s="142">
        <f t="shared" si="5"/>
        <v>-9.108352966894172</v>
      </c>
      <c r="P22" s="57">
        <v>0</v>
      </c>
      <c r="Q22" s="143">
        <v>0</v>
      </c>
      <c r="R22" s="51">
        <v>0</v>
      </c>
      <c r="S22" s="75">
        <f t="shared" si="1"/>
        <v>0</v>
      </c>
      <c r="T22" s="57">
        <v>0</v>
      </c>
      <c r="U22" s="143">
        <v>0</v>
      </c>
      <c r="V22" s="51">
        <v>0</v>
      </c>
      <c r="W22" s="86">
        <f t="shared" si="0"/>
        <v>0</v>
      </c>
      <c r="X22" s="57">
        <f>SUM(X23:X26)</f>
        <v>3</v>
      </c>
      <c r="Y22" s="56">
        <f>SUM(Y23:Y26)</f>
        <v>3</v>
      </c>
      <c r="Z22" s="49">
        <f>SUM(Z23:Z26)</f>
        <v>0</v>
      </c>
      <c r="AA22" s="68">
        <f t="shared" si="6"/>
        <v>10.989010989010989</v>
      </c>
      <c r="AB22" s="61">
        <f t="shared" si="7"/>
        <v>10.989010989010989</v>
      </c>
      <c r="AC22" s="69">
        <f t="shared" si="8"/>
        <v>0</v>
      </c>
      <c r="AD22" s="57">
        <f>SUM(AD23:AD26)</f>
        <v>1</v>
      </c>
      <c r="AE22" s="56">
        <f>SUM(AE23:AE26)</f>
        <v>1</v>
      </c>
      <c r="AF22" s="49">
        <f>SUM(AF23:AF26)</f>
        <v>0</v>
      </c>
      <c r="AG22" s="80">
        <f t="shared" si="11"/>
        <v>3.6900369003690034</v>
      </c>
      <c r="AH22" s="61">
        <f t="shared" si="12"/>
        <v>3.6900369003690034</v>
      </c>
      <c r="AI22" s="69">
        <f t="shared" si="13"/>
        <v>0</v>
      </c>
      <c r="AJ22" s="49">
        <f>SUM(AJ23:AJ26)</f>
        <v>119</v>
      </c>
      <c r="AK22" s="64">
        <f t="shared" si="9"/>
        <v>2.8903840081610843</v>
      </c>
      <c r="AL22" s="49">
        <f>SUM(AL23:AL26)</f>
        <v>58</v>
      </c>
      <c r="AM22" s="65">
        <f t="shared" si="10"/>
        <v>1.4087585922129655</v>
      </c>
      <c r="AN22" s="66">
        <v>1.62</v>
      </c>
    </row>
    <row r="23" spans="1:91" s="67" customFormat="1" ht="27.75" customHeight="1">
      <c r="A23" s="67">
        <v>384</v>
      </c>
      <c r="B23" s="139">
        <v>3499</v>
      </c>
      <c r="C23" s="138"/>
      <c r="D23" s="140" t="s">
        <v>55</v>
      </c>
      <c r="E23" s="49">
        <v>41</v>
      </c>
      <c r="F23" s="50">
        <v>18</v>
      </c>
      <c r="G23" s="51">
        <v>23</v>
      </c>
      <c r="H23" s="52">
        <f t="shared" si="14"/>
        <v>11.717633609602743</v>
      </c>
      <c r="I23" s="53">
        <f t="shared" si="2"/>
        <v>78.26086956521739</v>
      </c>
      <c r="J23" s="57">
        <v>28</v>
      </c>
      <c r="K23" s="56">
        <v>14</v>
      </c>
      <c r="L23" s="49">
        <v>14</v>
      </c>
      <c r="M23" s="54">
        <f t="shared" si="3"/>
        <v>8.00228636753358</v>
      </c>
      <c r="N23" s="141">
        <f t="shared" si="4"/>
        <v>13</v>
      </c>
      <c r="O23" s="142">
        <f t="shared" si="5"/>
        <v>3.715347242069163</v>
      </c>
      <c r="P23" s="70">
        <v>0</v>
      </c>
      <c r="Q23" s="58">
        <v>0</v>
      </c>
      <c r="R23" s="59">
        <v>0</v>
      </c>
      <c r="S23" s="75">
        <f t="shared" si="1"/>
        <v>0</v>
      </c>
      <c r="T23" s="49">
        <v>0</v>
      </c>
      <c r="U23" s="71">
        <v>0</v>
      </c>
      <c r="V23" s="72">
        <v>0</v>
      </c>
      <c r="W23" s="86">
        <f t="shared" si="0"/>
        <v>0</v>
      </c>
      <c r="X23" s="57">
        <v>1</v>
      </c>
      <c r="Y23" s="58">
        <v>1</v>
      </c>
      <c r="Z23" s="59">
        <v>0</v>
      </c>
      <c r="AA23" s="77">
        <f t="shared" si="6"/>
        <v>23.809523809523807</v>
      </c>
      <c r="AB23" s="73">
        <f t="shared" si="7"/>
        <v>23.809523809523807</v>
      </c>
      <c r="AC23" s="74">
        <f t="shared" si="8"/>
        <v>0</v>
      </c>
      <c r="AD23" s="63">
        <v>0</v>
      </c>
      <c r="AE23" s="58">
        <v>0</v>
      </c>
      <c r="AF23" s="59">
        <v>0</v>
      </c>
      <c r="AG23" s="80">
        <f t="shared" si="11"/>
        <v>0</v>
      </c>
      <c r="AH23" s="73">
        <f t="shared" si="12"/>
        <v>0</v>
      </c>
      <c r="AI23" s="74">
        <f t="shared" si="13"/>
        <v>0</v>
      </c>
      <c r="AJ23" s="57">
        <v>20</v>
      </c>
      <c r="AK23" s="64">
        <f t="shared" si="9"/>
        <v>5.715918833952558</v>
      </c>
      <c r="AL23" s="49">
        <v>9</v>
      </c>
      <c r="AM23" s="65">
        <f t="shared" si="10"/>
        <v>2.5721634752786513</v>
      </c>
      <c r="AN23" s="66">
        <v>2.16</v>
      </c>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row>
    <row r="24" spans="1:91" s="67" customFormat="1" ht="27.75" customHeight="1">
      <c r="A24" s="67">
        <v>386</v>
      </c>
      <c r="B24" s="139">
        <v>16024</v>
      </c>
      <c r="C24" s="138"/>
      <c r="D24" s="140" t="s">
        <v>32</v>
      </c>
      <c r="E24" s="49">
        <v>98</v>
      </c>
      <c r="F24" s="50">
        <v>55</v>
      </c>
      <c r="G24" s="51">
        <v>43</v>
      </c>
      <c r="H24" s="52">
        <f t="shared" si="14"/>
        <v>6.115826260609086</v>
      </c>
      <c r="I24" s="53">
        <f t="shared" si="2"/>
        <v>127.90697674418605</v>
      </c>
      <c r="J24" s="57">
        <v>300</v>
      </c>
      <c r="K24" s="56">
        <v>152</v>
      </c>
      <c r="L24" s="49">
        <v>148</v>
      </c>
      <c r="M24" s="54">
        <f t="shared" si="3"/>
        <v>18.721917124313528</v>
      </c>
      <c r="N24" s="141">
        <f t="shared" si="4"/>
        <v>-202</v>
      </c>
      <c r="O24" s="142">
        <f t="shared" si="5"/>
        <v>-12.606090863704443</v>
      </c>
      <c r="P24" s="70">
        <v>0</v>
      </c>
      <c r="Q24" s="58">
        <v>0</v>
      </c>
      <c r="R24" s="59">
        <v>0</v>
      </c>
      <c r="S24" s="75">
        <f t="shared" si="1"/>
        <v>0</v>
      </c>
      <c r="T24" s="49">
        <v>0</v>
      </c>
      <c r="U24" s="71">
        <v>0</v>
      </c>
      <c r="V24" s="72">
        <v>0</v>
      </c>
      <c r="W24" s="84">
        <f t="shared" si="0"/>
        <v>0</v>
      </c>
      <c r="X24" s="57">
        <v>2</v>
      </c>
      <c r="Y24" s="58">
        <v>2</v>
      </c>
      <c r="Z24" s="59">
        <v>0</v>
      </c>
      <c r="AA24" s="68">
        <f t="shared" si="6"/>
        <v>20</v>
      </c>
      <c r="AB24" s="61">
        <f t="shared" si="7"/>
        <v>20</v>
      </c>
      <c r="AC24" s="69">
        <f t="shared" si="8"/>
        <v>0</v>
      </c>
      <c r="AD24" s="63">
        <v>1</v>
      </c>
      <c r="AE24" s="85">
        <v>1</v>
      </c>
      <c r="AF24" s="51">
        <v>0</v>
      </c>
      <c r="AG24" s="80">
        <f t="shared" si="11"/>
        <v>10.101010101010102</v>
      </c>
      <c r="AH24" s="73">
        <f t="shared" si="12"/>
        <v>10.101010101010102</v>
      </c>
      <c r="AI24" s="74">
        <f t="shared" si="13"/>
        <v>0</v>
      </c>
      <c r="AJ24" s="57">
        <v>44</v>
      </c>
      <c r="AK24" s="64">
        <f t="shared" si="9"/>
        <v>2.745881178232651</v>
      </c>
      <c r="AL24" s="49">
        <v>17</v>
      </c>
      <c r="AM24" s="65">
        <f t="shared" si="10"/>
        <v>1.0609086370444334</v>
      </c>
      <c r="AN24" s="66">
        <v>1.63</v>
      </c>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row>
    <row r="25" spans="1:91" s="67" customFormat="1" ht="27.75" customHeight="1">
      <c r="A25" s="67">
        <v>389</v>
      </c>
      <c r="B25" s="139">
        <v>10767</v>
      </c>
      <c r="C25" s="138"/>
      <c r="D25" s="140" t="s">
        <v>56</v>
      </c>
      <c r="E25" s="49">
        <v>58</v>
      </c>
      <c r="F25" s="50">
        <v>33</v>
      </c>
      <c r="G25" s="51">
        <v>25</v>
      </c>
      <c r="H25" s="52">
        <f t="shared" si="14"/>
        <v>5.38683012909817</v>
      </c>
      <c r="I25" s="53">
        <f t="shared" si="2"/>
        <v>132</v>
      </c>
      <c r="J25" s="57">
        <v>151</v>
      </c>
      <c r="K25" s="56">
        <v>78</v>
      </c>
      <c r="L25" s="49">
        <v>73</v>
      </c>
      <c r="M25" s="54">
        <f t="shared" si="3"/>
        <v>14.024333611962478</v>
      </c>
      <c r="N25" s="141">
        <f t="shared" si="4"/>
        <v>-93</v>
      </c>
      <c r="O25" s="142">
        <f t="shared" si="5"/>
        <v>-8.637503482864307</v>
      </c>
      <c r="P25" s="57">
        <v>0</v>
      </c>
      <c r="Q25" s="50">
        <v>0</v>
      </c>
      <c r="R25" s="59">
        <v>0</v>
      </c>
      <c r="S25" s="75">
        <f t="shared" si="1"/>
        <v>0</v>
      </c>
      <c r="T25" s="49">
        <v>0</v>
      </c>
      <c r="U25" s="71">
        <v>0</v>
      </c>
      <c r="V25" s="72">
        <v>0</v>
      </c>
      <c r="W25" s="84">
        <f t="shared" si="0"/>
        <v>0</v>
      </c>
      <c r="X25" s="57">
        <v>0</v>
      </c>
      <c r="Y25" s="58">
        <v>0</v>
      </c>
      <c r="Z25" s="59">
        <v>0</v>
      </c>
      <c r="AA25" s="68">
        <f t="shared" si="6"/>
        <v>0</v>
      </c>
      <c r="AB25" s="61">
        <f t="shared" si="7"/>
        <v>0</v>
      </c>
      <c r="AC25" s="69">
        <f t="shared" si="8"/>
        <v>0</v>
      </c>
      <c r="AD25" s="63">
        <v>0</v>
      </c>
      <c r="AE25" s="58">
        <v>0</v>
      </c>
      <c r="AF25" s="59">
        <v>0</v>
      </c>
      <c r="AG25" s="80">
        <f t="shared" si="11"/>
        <v>0</v>
      </c>
      <c r="AH25" s="61">
        <f t="shared" si="12"/>
        <v>0</v>
      </c>
      <c r="AI25" s="69">
        <f t="shared" si="13"/>
        <v>0</v>
      </c>
      <c r="AJ25" s="57">
        <v>31</v>
      </c>
      <c r="AK25" s="64">
        <f t="shared" si="9"/>
        <v>2.879167827621436</v>
      </c>
      <c r="AL25" s="49">
        <v>18</v>
      </c>
      <c r="AM25" s="65">
        <f t="shared" si="10"/>
        <v>1.6717748676511561</v>
      </c>
      <c r="AN25" s="66">
        <v>1.24</v>
      </c>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row>
    <row r="26" spans="1:91" s="67" customFormat="1" ht="27.75" customHeight="1">
      <c r="A26" s="67">
        <v>390</v>
      </c>
      <c r="B26" s="139">
        <v>10881</v>
      </c>
      <c r="C26" s="138"/>
      <c r="D26" s="140" t="s">
        <v>31</v>
      </c>
      <c r="E26" s="49">
        <v>73</v>
      </c>
      <c r="F26" s="50">
        <v>35</v>
      </c>
      <c r="G26" s="51">
        <v>38</v>
      </c>
      <c r="H26" s="52">
        <f t="shared" si="14"/>
        <v>6.7089421928131605</v>
      </c>
      <c r="I26" s="53">
        <f t="shared" si="2"/>
        <v>92.10526315789474</v>
      </c>
      <c r="J26" s="57">
        <v>166</v>
      </c>
      <c r="K26" s="56">
        <v>87</v>
      </c>
      <c r="L26" s="49">
        <v>79</v>
      </c>
      <c r="M26" s="54">
        <f t="shared" si="3"/>
        <v>15.255950739821708</v>
      </c>
      <c r="N26" s="141">
        <f t="shared" si="4"/>
        <v>-93</v>
      </c>
      <c r="O26" s="142">
        <f t="shared" si="5"/>
        <v>-8.547008547008549</v>
      </c>
      <c r="P26" s="57">
        <v>0</v>
      </c>
      <c r="Q26" s="58">
        <v>0</v>
      </c>
      <c r="R26" s="51">
        <v>0</v>
      </c>
      <c r="S26" s="86">
        <f t="shared" si="1"/>
        <v>0</v>
      </c>
      <c r="T26" s="49">
        <v>0</v>
      </c>
      <c r="U26" s="71">
        <v>0</v>
      </c>
      <c r="V26" s="72">
        <v>0</v>
      </c>
      <c r="W26" s="84">
        <f t="shared" si="0"/>
        <v>0</v>
      </c>
      <c r="X26" s="57">
        <v>0</v>
      </c>
      <c r="Y26" s="58">
        <v>0</v>
      </c>
      <c r="Z26" s="59">
        <v>0</v>
      </c>
      <c r="AA26" s="68">
        <f t="shared" si="6"/>
        <v>0</v>
      </c>
      <c r="AB26" s="61">
        <f t="shared" si="7"/>
        <v>0</v>
      </c>
      <c r="AC26" s="69">
        <f t="shared" si="8"/>
        <v>0</v>
      </c>
      <c r="AD26" s="63">
        <v>0</v>
      </c>
      <c r="AE26" s="58">
        <v>0</v>
      </c>
      <c r="AF26" s="59">
        <v>0</v>
      </c>
      <c r="AG26" s="80">
        <f t="shared" si="11"/>
        <v>0</v>
      </c>
      <c r="AH26" s="61">
        <f t="shared" si="12"/>
        <v>0</v>
      </c>
      <c r="AI26" s="69">
        <f t="shared" si="13"/>
        <v>0</v>
      </c>
      <c r="AJ26" s="57">
        <v>24</v>
      </c>
      <c r="AK26" s="64">
        <f t="shared" si="9"/>
        <v>2.2056796250344637</v>
      </c>
      <c r="AL26" s="49">
        <v>14</v>
      </c>
      <c r="AM26" s="65">
        <f t="shared" si="10"/>
        <v>1.2866464479367705</v>
      </c>
      <c r="AN26" s="66">
        <v>1.71</v>
      </c>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row>
    <row r="27" spans="2:40" s="138" customFormat="1" ht="27.75" customHeight="1">
      <c r="B27" s="139">
        <v>10450</v>
      </c>
      <c r="C27" s="197" t="s">
        <v>10</v>
      </c>
      <c r="D27" s="198"/>
      <c r="E27" s="49">
        <f>SUM(E28:E30)</f>
        <v>43</v>
      </c>
      <c r="F27" s="50">
        <f>SUM(F28:F30)</f>
        <v>24</v>
      </c>
      <c r="G27" s="51">
        <f>SUM(G28:G30)</f>
        <v>19</v>
      </c>
      <c r="H27" s="52">
        <f t="shared" si="14"/>
        <v>4.114832535885167</v>
      </c>
      <c r="I27" s="53">
        <f t="shared" si="2"/>
        <v>126.3157894736842</v>
      </c>
      <c r="J27" s="57">
        <f>SUM(J28:J30)</f>
        <v>264</v>
      </c>
      <c r="K27" s="56">
        <f>SUM(K28:K30)</f>
        <v>106</v>
      </c>
      <c r="L27" s="49">
        <f>SUM(L28:L30)</f>
        <v>158</v>
      </c>
      <c r="M27" s="54">
        <f t="shared" si="3"/>
        <v>25.263157894736842</v>
      </c>
      <c r="N27" s="141">
        <f t="shared" si="4"/>
        <v>-221</v>
      </c>
      <c r="O27" s="142">
        <f t="shared" si="5"/>
        <v>-21.14832535885167</v>
      </c>
      <c r="P27" s="57">
        <v>0</v>
      </c>
      <c r="Q27" s="58">
        <v>0</v>
      </c>
      <c r="R27" s="51">
        <v>0</v>
      </c>
      <c r="S27" s="86">
        <f t="shared" si="1"/>
        <v>0</v>
      </c>
      <c r="T27" s="49">
        <v>0</v>
      </c>
      <c r="U27" s="71">
        <v>0</v>
      </c>
      <c r="V27" s="72">
        <v>0</v>
      </c>
      <c r="W27" s="84">
        <f t="shared" si="0"/>
        <v>0</v>
      </c>
      <c r="X27" s="57">
        <f>SUM(X28:X30)</f>
        <v>2</v>
      </c>
      <c r="Y27" s="58">
        <f>SUM(Y28:Y30)</f>
        <v>0</v>
      </c>
      <c r="Z27" s="59">
        <f>SUM(Z28:Z30)</f>
        <v>2</v>
      </c>
      <c r="AA27" s="68">
        <f t="shared" si="6"/>
        <v>44.44444444444444</v>
      </c>
      <c r="AB27" s="61">
        <f t="shared" si="7"/>
        <v>0</v>
      </c>
      <c r="AC27" s="69">
        <f t="shared" si="8"/>
        <v>44.44444444444444</v>
      </c>
      <c r="AD27" s="57">
        <f>SUM(AD28:AD30)</f>
        <v>0</v>
      </c>
      <c r="AE27" s="58">
        <f>SUM(AE28:AE30)</f>
        <v>0</v>
      </c>
      <c r="AF27" s="59">
        <f>SUM(AF28:AF30)</f>
        <v>0</v>
      </c>
      <c r="AG27" s="80">
        <f t="shared" si="11"/>
        <v>0</v>
      </c>
      <c r="AH27" s="61">
        <f t="shared" si="12"/>
        <v>0</v>
      </c>
      <c r="AI27" s="69">
        <f t="shared" si="13"/>
        <v>0</v>
      </c>
      <c r="AJ27" s="57">
        <f>SUM(AJ28:AJ30)</f>
        <v>35</v>
      </c>
      <c r="AK27" s="64">
        <f t="shared" si="9"/>
        <v>3.349282296650718</v>
      </c>
      <c r="AL27" s="57">
        <f>SUM(AL28:AL30)</f>
        <v>12</v>
      </c>
      <c r="AM27" s="65">
        <f t="shared" si="10"/>
        <v>1.1483253588516746</v>
      </c>
      <c r="AN27" s="66">
        <v>1.71</v>
      </c>
    </row>
    <row r="28" spans="1:91" s="67" customFormat="1" ht="27.75" customHeight="1">
      <c r="A28" s="67">
        <v>401</v>
      </c>
      <c r="B28" s="139">
        <v>4458</v>
      </c>
      <c r="C28" s="138"/>
      <c r="D28" s="140" t="s">
        <v>33</v>
      </c>
      <c r="E28" s="49">
        <v>16</v>
      </c>
      <c r="F28" s="50">
        <v>9</v>
      </c>
      <c r="G28" s="51">
        <v>7</v>
      </c>
      <c r="H28" s="52">
        <f t="shared" si="14"/>
        <v>3.589053387169134</v>
      </c>
      <c r="I28" s="53">
        <f t="shared" si="2"/>
        <v>128.57142857142858</v>
      </c>
      <c r="J28" s="57">
        <v>113</v>
      </c>
      <c r="K28" s="56">
        <v>50</v>
      </c>
      <c r="L28" s="49">
        <v>63</v>
      </c>
      <c r="M28" s="54">
        <f t="shared" si="3"/>
        <v>25.347689546882012</v>
      </c>
      <c r="N28" s="141">
        <f t="shared" si="4"/>
        <v>-97</v>
      </c>
      <c r="O28" s="142">
        <f t="shared" si="5"/>
        <v>-21.758636159712875</v>
      </c>
      <c r="P28" s="70">
        <v>0</v>
      </c>
      <c r="Q28" s="58">
        <v>0</v>
      </c>
      <c r="R28" s="59">
        <v>0</v>
      </c>
      <c r="S28" s="75">
        <f t="shared" si="1"/>
        <v>0</v>
      </c>
      <c r="T28" s="49">
        <v>0</v>
      </c>
      <c r="U28" s="71">
        <v>0</v>
      </c>
      <c r="V28" s="72">
        <v>0</v>
      </c>
      <c r="W28" s="84">
        <f t="shared" si="0"/>
        <v>0</v>
      </c>
      <c r="X28" s="57">
        <v>1</v>
      </c>
      <c r="Y28" s="58">
        <v>0</v>
      </c>
      <c r="Z28" s="59">
        <v>1</v>
      </c>
      <c r="AA28" s="68">
        <f t="shared" si="6"/>
        <v>58.8235294117647</v>
      </c>
      <c r="AB28" s="61">
        <f t="shared" si="7"/>
        <v>0</v>
      </c>
      <c r="AC28" s="69">
        <f t="shared" si="8"/>
        <v>58.8235294117647</v>
      </c>
      <c r="AD28" s="63">
        <v>0</v>
      </c>
      <c r="AE28" s="56">
        <v>0</v>
      </c>
      <c r="AF28" s="49">
        <v>0</v>
      </c>
      <c r="AG28" s="80">
        <f t="shared" si="11"/>
        <v>0</v>
      </c>
      <c r="AH28" s="73">
        <f t="shared" si="12"/>
        <v>0</v>
      </c>
      <c r="AI28" s="74">
        <f t="shared" si="13"/>
        <v>0</v>
      </c>
      <c r="AJ28" s="57">
        <v>11</v>
      </c>
      <c r="AK28" s="64">
        <f t="shared" si="9"/>
        <v>2.46747420367878</v>
      </c>
      <c r="AL28" s="49">
        <v>1</v>
      </c>
      <c r="AM28" s="65">
        <f t="shared" si="10"/>
        <v>0.22431583669807087</v>
      </c>
      <c r="AN28" s="66">
        <v>1.73</v>
      </c>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row>
    <row r="29" spans="1:91" s="67" customFormat="1" ht="27.75" customHeight="1">
      <c r="A29" s="67">
        <v>402</v>
      </c>
      <c r="B29" s="139">
        <v>3101</v>
      </c>
      <c r="C29" s="138"/>
      <c r="D29" s="140" t="s">
        <v>34</v>
      </c>
      <c r="E29" s="49">
        <v>10</v>
      </c>
      <c r="F29" s="50">
        <v>8</v>
      </c>
      <c r="G29" s="51">
        <v>2</v>
      </c>
      <c r="H29" s="52">
        <f t="shared" si="14"/>
        <v>3.2247662044501775</v>
      </c>
      <c r="I29" s="53">
        <f t="shared" si="2"/>
        <v>400</v>
      </c>
      <c r="J29" s="57">
        <v>89</v>
      </c>
      <c r="K29" s="56">
        <v>28</v>
      </c>
      <c r="L29" s="49">
        <v>61</v>
      </c>
      <c r="M29" s="54">
        <f t="shared" si="3"/>
        <v>28.700419219606577</v>
      </c>
      <c r="N29" s="141">
        <f t="shared" si="4"/>
        <v>-79</v>
      </c>
      <c r="O29" s="142">
        <f t="shared" si="5"/>
        <v>-25.4756530151564</v>
      </c>
      <c r="P29" s="70">
        <v>0</v>
      </c>
      <c r="Q29" s="58">
        <v>0</v>
      </c>
      <c r="R29" s="59">
        <v>0</v>
      </c>
      <c r="S29" s="75">
        <f t="shared" si="1"/>
        <v>0</v>
      </c>
      <c r="T29" s="49">
        <v>0</v>
      </c>
      <c r="U29" s="71">
        <v>0</v>
      </c>
      <c r="V29" s="72">
        <v>0</v>
      </c>
      <c r="W29" s="84">
        <f t="shared" si="0"/>
        <v>0</v>
      </c>
      <c r="X29" s="57">
        <v>1</v>
      </c>
      <c r="Y29" s="58">
        <v>0</v>
      </c>
      <c r="Z29" s="59">
        <v>1</v>
      </c>
      <c r="AA29" s="68">
        <f t="shared" si="6"/>
        <v>90.9090909090909</v>
      </c>
      <c r="AB29" s="61">
        <f t="shared" si="7"/>
        <v>0</v>
      </c>
      <c r="AC29" s="69">
        <f t="shared" si="8"/>
        <v>90.9090909090909</v>
      </c>
      <c r="AD29" s="63">
        <v>0</v>
      </c>
      <c r="AE29" s="56">
        <v>0</v>
      </c>
      <c r="AF29" s="49">
        <v>0</v>
      </c>
      <c r="AG29" s="80">
        <f t="shared" si="11"/>
        <v>0</v>
      </c>
      <c r="AH29" s="73">
        <f t="shared" si="12"/>
        <v>0</v>
      </c>
      <c r="AI29" s="74">
        <f t="shared" si="13"/>
        <v>0</v>
      </c>
      <c r="AJ29" s="57">
        <v>10</v>
      </c>
      <c r="AK29" s="64">
        <f t="shared" si="9"/>
        <v>3.2247662044501775</v>
      </c>
      <c r="AL29" s="49">
        <v>4</v>
      </c>
      <c r="AM29" s="65">
        <f t="shared" si="10"/>
        <v>1.289906481780071</v>
      </c>
      <c r="AN29" s="66">
        <v>1.54</v>
      </c>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row>
    <row r="30" spans="1:91" s="67" customFormat="1" ht="27.75" customHeight="1">
      <c r="A30" s="67">
        <v>403</v>
      </c>
      <c r="B30" s="139">
        <v>2891</v>
      </c>
      <c r="C30" s="138"/>
      <c r="D30" s="140" t="s">
        <v>35</v>
      </c>
      <c r="E30" s="49">
        <v>17</v>
      </c>
      <c r="F30" s="50">
        <v>7</v>
      </c>
      <c r="G30" s="51">
        <v>10</v>
      </c>
      <c r="H30" s="52">
        <f t="shared" si="14"/>
        <v>5.880318228986511</v>
      </c>
      <c r="I30" s="53">
        <f t="shared" si="2"/>
        <v>70</v>
      </c>
      <c r="J30" s="57">
        <v>62</v>
      </c>
      <c r="K30" s="50">
        <v>28</v>
      </c>
      <c r="L30" s="51">
        <v>34</v>
      </c>
      <c r="M30" s="54">
        <f t="shared" si="3"/>
        <v>21.445866482186094</v>
      </c>
      <c r="N30" s="141">
        <f t="shared" si="4"/>
        <v>-45</v>
      </c>
      <c r="O30" s="142">
        <f t="shared" si="5"/>
        <v>-15.565548253199585</v>
      </c>
      <c r="P30" s="70">
        <v>0</v>
      </c>
      <c r="Q30" s="58">
        <v>0</v>
      </c>
      <c r="R30" s="59">
        <v>0</v>
      </c>
      <c r="S30" s="87">
        <f t="shared" si="1"/>
        <v>0</v>
      </c>
      <c r="T30" s="49">
        <v>0</v>
      </c>
      <c r="U30" s="71">
        <v>0</v>
      </c>
      <c r="V30" s="72">
        <v>0</v>
      </c>
      <c r="W30" s="84">
        <f t="shared" si="0"/>
        <v>0</v>
      </c>
      <c r="X30" s="57">
        <v>0</v>
      </c>
      <c r="Y30" s="58">
        <v>0</v>
      </c>
      <c r="Z30" s="59">
        <v>0</v>
      </c>
      <c r="AA30" s="68">
        <f t="shared" si="6"/>
        <v>0</v>
      </c>
      <c r="AB30" s="61">
        <f t="shared" si="7"/>
        <v>0</v>
      </c>
      <c r="AC30" s="69">
        <f t="shared" si="8"/>
        <v>0</v>
      </c>
      <c r="AD30" s="63">
        <v>0</v>
      </c>
      <c r="AE30" s="89">
        <v>0</v>
      </c>
      <c r="AF30" s="90">
        <v>0</v>
      </c>
      <c r="AG30" s="80">
        <f t="shared" si="11"/>
        <v>0</v>
      </c>
      <c r="AH30" s="88">
        <f t="shared" si="12"/>
        <v>0</v>
      </c>
      <c r="AI30" s="74">
        <f t="shared" si="13"/>
        <v>0</v>
      </c>
      <c r="AJ30" s="57">
        <v>14</v>
      </c>
      <c r="AK30" s="64">
        <f t="shared" si="9"/>
        <v>4.842615012106537</v>
      </c>
      <c r="AL30" s="49">
        <v>7</v>
      </c>
      <c r="AM30" s="65">
        <f t="shared" si="10"/>
        <v>2.4213075060532687</v>
      </c>
      <c r="AN30" s="66">
        <v>1.91</v>
      </c>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row>
    <row r="31" spans="2:91" s="67" customFormat="1" ht="27.75" customHeight="1">
      <c r="B31" s="157">
        <f>SUM(B7,B11,B13)</f>
        <v>229320</v>
      </c>
      <c r="C31" s="220" t="s">
        <v>40</v>
      </c>
      <c r="D31" s="158" t="s">
        <v>57</v>
      </c>
      <c r="E31" s="91">
        <f>SUM(E7,E11,E13)</f>
        <v>1624</v>
      </c>
      <c r="F31" s="92">
        <f>SUM(F7,F11,F13)</f>
        <v>811</v>
      </c>
      <c r="G31" s="93">
        <f>SUM(G7,G11,G13)</f>
        <v>813</v>
      </c>
      <c r="H31" s="94">
        <f t="shared" si="14"/>
        <v>7.0818070818070815</v>
      </c>
      <c r="I31" s="95">
        <f t="shared" si="2"/>
        <v>99.7539975399754</v>
      </c>
      <c r="J31" s="91">
        <f>SUM(J7,J11,J13)</f>
        <v>2884</v>
      </c>
      <c r="K31" s="98">
        <f>SUM(K7,K11,K13)</f>
        <v>1427</v>
      </c>
      <c r="L31" s="99">
        <f>SUM(L7,L11,L13)</f>
        <v>1457</v>
      </c>
      <c r="M31" s="96">
        <f t="shared" si="3"/>
        <v>12.576312576312576</v>
      </c>
      <c r="N31" s="159">
        <f t="shared" si="4"/>
        <v>-1260</v>
      </c>
      <c r="O31" s="160">
        <f t="shared" si="5"/>
        <v>-5.4945054945054945</v>
      </c>
      <c r="P31" s="171">
        <f>SUM(P7,P11,P13)</f>
        <v>3</v>
      </c>
      <c r="Q31" s="102">
        <f>SUM(Q7,Q11,Q13)</f>
        <v>2</v>
      </c>
      <c r="R31" s="172">
        <f>SUM(R7,R11,R13)</f>
        <v>1</v>
      </c>
      <c r="S31" s="173">
        <f aca="true" t="shared" si="15" ref="S31:S36">P31/E31*1000</f>
        <v>1.8472906403940885</v>
      </c>
      <c r="T31" s="93">
        <f>SUM(T7,T11,T13)</f>
        <v>2</v>
      </c>
      <c r="U31" s="92">
        <f>SUM(U7,U11,U13)</f>
        <v>1</v>
      </c>
      <c r="V31" s="100">
        <f>SUM(V7,V11,V13)</f>
        <v>1</v>
      </c>
      <c r="W31" s="102">
        <f>T31/E31*1000</f>
        <v>1.2315270935960592</v>
      </c>
      <c r="X31" s="91">
        <f>SUM(X7,X11,X13)</f>
        <v>30</v>
      </c>
      <c r="Y31" s="92">
        <f>SUM(Y7,Y11,Y13)</f>
        <v>15</v>
      </c>
      <c r="Z31" s="93">
        <f>SUM(Z7,Z11,Z13)</f>
        <v>15</v>
      </c>
      <c r="AA31" s="101">
        <f aca="true" t="shared" si="16" ref="AA31:AA36">X31/(E31+X31)*1000</f>
        <v>18.13784764207981</v>
      </c>
      <c r="AB31" s="102">
        <f>Y31/(X31+E31)*1000</f>
        <v>9.068923821039904</v>
      </c>
      <c r="AC31" s="103">
        <f>Z31/(X31+E31)*1000</f>
        <v>9.068923821039904</v>
      </c>
      <c r="AD31" s="91">
        <f>SUM(AD7,AD11,AD13)</f>
        <v>3</v>
      </c>
      <c r="AE31" s="98">
        <f>SUM(AE7,AE11,AE13)</f>
        <v>1</v>
      </c>
      <c r="AF31" s="99">
        <f>SUM(AF7,AF11,AF13)</f>
        <v>2</v>
      </c>
      <c r="AG31" s="102">
        <f t="shared" si="11"/>
        <v>1.846153846153846</v>
      </c>
      <c r="AH31" s="102">
        <f t="shared" si="12"/>
        <v>0.6153846153846154</v>
      </c>
      <c r="AI31" s="103">
        <f t="shared" si="13"/>
        <v>1.2315270935960592</v>
      </c>
      <c r="AJ31" s="97">
        <f>SUM(AJ7,AJ11,AJ13)</f>
        <v>928</v>
      </c>
      <c r="AK31" s="104">
        <f t="shared" si="9"/>
        <v>4.046746903889761</v>
      </c>
      <c r="AL31" s="93">
        <f>SUM(AL7,AL11,AL13)</f>
        <v>359</v>
      </c>
      <c r="AM31" s="105">
        <f t="shared" si="10"/>
        <v>1.5654979940694227</v>
      </c>
      <c r="AN31" s="106">
        <v>1.44</v>
      </c>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row>
    <row r="32" spans="2:91" s="67" customFormat="1" ht="27.75" customHeight="1">
      <c r="B32" s="139">
        <f>SUM(B9,B17)</f>
        <v>102141</v>
      </c>
      <c r="C32" s="221"/>
      <c r="D32" s="161" t="s">
        <v>58</v>
      </c>
      <c r="E32" s="55">
        <f>SUM(E9,E17,)</f>
        <v>772</v>
      </c>
      <c r="F32" s="56">
        <f>SUM(F9,F17,)</f>
        <v>394</v>
      </c>
      <c r="G32" s="49">
        <f>SUM(G9,G17,)</f>
        <v>378</v>
      </c>
      <c r="H32" s="52">
        <f t="shared" si="14"/>
        <v>7.558179379485222</v>
      </c>
      <c r="I32" s="53">
        <f t="shared" si="2"/>
        <v>104.23280423280423</v>
      </c>
      <c r="J32" s="55">
        <f>SUM(J9,J17)</f>
        <v>1509</v>
      </c>
      <c r="K32" s="50">
        <f>SUM(K9,K17)</f>
        <v>744</v>
      </c>
      <c r="L32" s="51">
        <f>SUM(L9,L17)</f>
        <v>765</v>
      </c>
      <c r="M32" s="54">
        <f t="shared" si="3"/>
        <v>14.77369518606632</v>
      </c>
      <c r="N32" s="141">
        <f t="shared" si="4"/>
        <v>-737</v>
      </c>
      <c r="O32" s="142">
        <f t="shared" si="5"/>
        <v>-7.215515806581099</v>
      </c>
      <c r="P32" s="174">
        <f>SUM(P9,P17,)</f>
        <v>0</v>
      </c>
      <c r="Q32" s="61">
        <f>SUM(Q9,Q17,)</f>
        <v>0</v>
      </c>
      <c r="R32" s="78">
        <f>SUM(R9,R17,)</f>
        <v>0</v>
      </c>
      <c r="S32" s="75">
        <f t="shared" si="15"/>
        <v>0</v>
      </c>
      <c r="T32" s="49">
        <f>SUM(T9,T17)</f>
        <v>0</v>
      </c>
      <c r="U32" s="56">
        <f>SUM(U9,U17,)</f>
        <v>0</v>
      </c>
      <c r="V32" s="107">
        <f>SUM(V9,V17,)</f>
        <v>0</v>
      </c>
      <c r="W32" s="61">
        <f t="shared" si="0"/>
        <v>0</v>
      </c>
      <c r="X32" s="55">
        <f>SUM(X9,X17)</f>
        <v>15</v>
      </c>
      <c r="Y32" s="56">
        <f>SUM(Y9,Y17)</f>
        <v>9</v>
      </c>
      <c r="Z32" s="49">
        <f>SUM(Z9,Z17)</f>
        <v>6</v>
      </c>
      <c r="AA32" s="68">
        <f t="shared" si="16"/>
        <v>19.05972045743329</v>
      </c>
      <c r="AB32" s="61">
        <f>Y32/(X32+E32)*1000</f>
        <v>11.435832274459974</v>
      </c>
      <c r="AC32" s="69">
        <f>Z32/(X32+E32)*1000</f>
        <v>7.6238881829733165</v>
      </c>
      <c r="AD32" s="55">
        <f>SUM(AD9,AD17)</f>
        <v>3</v>
      </c>
      <c r="AE32" s="50">
        <f>SUM(AE9,AE17)</f>
        <v>3</v>
      </c>
      <c r="AF32" s="59">
        <f>SUM(AF9,AF17)</f>
        <v>0</v>
      </c>
      <c r="AG32" s="61">
        <f t="shared" si="11"/>
        <v>3.870967741935484</v>
      </c>
      <c r="AH32" s="61">
        <f t="shared" si="12"/>
        <v>3.870967741935484</v>
      </c>
      <c r="AI32" s="69">
        <f t="shared" si="13"/>
        <v>0</v>
      </c>
      <c r="AJ32" s="57">
        <f>SUM(AJ9,AJ17)</f>
        <v>415</v>
      </c>
      <c r="AK32" s="64">
        <f t="shared" si="9"/>
        <v>4.063010935863169</v>
      </c>
      <c r="AL32" s="49">
        <f>SUM(AL9,AL17)</f>
        <v>156</v>
      </c>
      <c r="AM32" s="65">
        <f t="shared" si="10"/>
        <v>1.5273004963726613</v>
      </c>
      <c r="AN32" s="108">
        <v>1.81</v>
      </c>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row>
    <row r="33" spans="2:91" s="67" customFormat="1" ht="27.75" customHeight="1" thickBot="1">
      <c r="B33" s="139">
        <f>SUM(B8,B10,B22,B27)</f>
        <v>233772</v>
      </c>
      <c r="C33" s="222"/>
      <c r="D33" s="161" t="s">
        <v>59</v>
      </c>
      <c r="E33" s="40">
        <f>SUM(E8,E10,E22,E27)</f>
        <v>1914</v>
      </c>
      <c r="F33" s="109">
        <f>SUM(F8,F10,F22,F27)</f>
        <v>1005</v>
      </c>
      <c r="G33" s="110">
        <f>SUM(G8,G10,G22,G27)</f>
        <v>909</v>
      </c>
      <c r="H33" s="111">
        <f t="shared" si="14"/>
        <v>8.18746470920384</v>
      </c>
      <c r="I33" s="112">
        <f t="shared" si="2"/>
        <v>110.56105610561056</v>
      </c>
      <c r="J33" s="40">
        <f>SUM(J8,J10,J22,J27)</f>
        <v>3143</v>
      </c>
      <c r="K33" s="109">
        <f>SUM(K8,K10,K22,K27)</f>
        <v>1524</v>
      </c>
      <c r="L33" s="110">
        <f>SUM(L8,L10,L22,L27)</f>
        <v>1619</v>
      </c>
      <c r="M33" s="113">
        <f t="shared" si="3"/>
        <v>13.444723919032219</v>
      </c>
      <c r="N33" s="162">
        <f t="shared" si="4"/>
        <v>-1229</v>
      </c>
      <c r="O33" s="137">
        <f t="shared" si="5"/>
        <v>-5.25725920982838</v>
      </c>
      <c r="P33" s="175">
        <f>SUM(P8,P10,P22,P27)</f>
        <v>3</v>
      </c>
      <c r="Q33" s="43">
        <f>SUM(Q8,Q10,Q22,Q27)</f>
        <v>3</v>
      </c>
      <c r="R33" s="176">
        <f>SUM(R8,R10,R22,R27)</f>
        <v>0</v>
      </c>
      <c r="S33" s="177">
        <f t="shared" si="15"/>
        <v>1.567398119122257</v>
      </c>
      <c r="T33" s="32">
        <f>SUM(T8,T10,T22,T27)</f>
        <v>2</v>
      </c>
      <c r="U33" s="33">
        <f>SUM(U8,U10,U22,U27)</f>
        <v>2</v>
      </c>
      <c r="V33" s="110">
        <f>SUM(V8,V10,V22,V27)</f>
        <v>0</v>
      </c>
      <c r="W33" s="43">
        <f t="shared" si="0"/>
        <v>1.0449320794148382</v>
      </c>
      <c r="X33" s="40">
        <f>SUM(X8,X10,X22,X27)</f>
        <v>45</v>
      </c>
      <c r="Y33" s="114">
        <f>SUM(Y8,Y10,Y22,Y27)</f>
        <v>23</v>
      </c>
      <c r="Z33" s="110">
        <f>SUM(Z8,Z10,Z22,Z27)</f>
        <v>22</v>
      </c>
      <c r="AA33" s="42">
        <f t="shared" si="16"/>
        <v>22.97090352220521</v>
      </c>
      <c r="AB33" s="43">
        <f>Y33/(X33+E33)*1000</f>
        <v>11.740684022460439</v>
      </c>
      <c r="AC33" s="45">
        <f>Z33/(X33+E33)*1000</f>
        <v>11.230219499744768</v>
      </c>
      <c r="AD33" s="40">
        <f>SUM(AD8,AD10,AD22,AD27)</f>
        <v>5</v>
      </c>
      <c r="AE33" s="109">
        <f>SUM(AE8,AE10,AE22,AE27)</f>
        <v>3</v>
      </c>
      <c r="AF33" s="110">
        <f>SUM(AF8,AF10,AF22,AF27)</f>
        <v>2</v>
      </c>
      <c r="AG33" s="42">
        <f t="shared" si="11"/>
        <v>2.6082420448617634</v>
      </c>
      <c r="AH33" s="61">
        <f t="shared" si="12"/>
        <v>1.5649452269170578</v>
      </c>
      <c r="AI33" s="45">
        <f t="shared" si="13"/>
        <v>1.0449320794148382</v>
      </c>
      <c r="AJ33" s="115">
        <f>SUM(AJ8,AJ10,AJ22,AJ27)</f>
        <v>1071</v>
      </c>
      <c r="AK33" s="116">
        <f t="shared" si="9"/>
        <v>4.581386992454187</v>
      </c>
      <c r="AL33" s="32">
        <f>SUM(AL8,AL10,AL22,AL27)</f>
        <v>379</v>
      </c>
      <c r="AM33" s="47">
        <f t="shared" si="10"/>
        <v>1.6212377872456925</v>
      </c>
      <c r="AN33" s="117">
        <v>1.7</v>
      </c>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row>
    <row r="34" spans="2:40" ht="27.75" customHeight="1">
      <c r="B34" s="168">
        <f>SUM(B31)</f>
        <v>229320</v>
      </c>
      <c r="C34" s="217" t="s">
        <v>64</v>
      </c>
      <c r="D34" s="163" t="s">
        <v>65</v>
      </c>
      <c r="E34" s="55">
        <f>SUM(E31)</f>
        <v>1624</v>
      </c>
      <c r="F34" s="56">
        <f aca="true" t="shared" si="17" ref="E34:G35">SUM(F31)</f>
        <v>811</v>
      </c>
      <c r="G34" s="49">
        <f t="shared" si="17"/>
        <v>813</v>
      </c>
      <c r="H34" s="52">
        <f>E34/B34*1000</f>
        <v>7.0818070818070815</v>
      </c>
      <c r="I34" s="118">
        <f>F34/G34*100</f>
        <v>99.7539975399754</v>
      </c>
      <c r="J34" s="57">
        <f aca="true" t="shared" si="18" ref="J34:L35">SUM(J31)</f>
        <v>2884</v>
      </c>
      <c r="K34" s="50">
        <f t="shared" si="18"/>
        <v>1427</v>
      </c>
      <c r="L34" s="51">
        <f t="shared" si="18"/>
        <v>1457</v>
      </c>
      <c r="M34" s="54">
        <f>J34/B34*1000</f>
        <v>12.576312576312576</v>
      </c>
      <c r="N34" s="141">
        <f>E34-J34</f>
        <v>-1260</v>
      </c>
      <c r="O34" s="164">
        <f>N34/B34*1000</f>
        <v>-5.4945054945054945</v>
      </c>
      <c r="P34" s="178">
        <f aca="true" t="shared" si="19" ref="P34:R35">SUM(P31)</f>
        <v>3</v>
      </c>
      <c r="Q34" s="61">
        <f t="shared" si="19"/>
        <v>2</v>
      </c>
      <c r="R34" s="78">
        <f t="shared" si="19"/>
        <v>1</v>
      </c>
      <c r="S34" s="75">
        <f t="shared" si="15"/>
        <v>1.8472906403940885</v>
      </c>
      <c r="T34" s="57">
        <f aca="true" t="shared" si="20" ref="T34:V35">SUM(T31)</f>
        <v>2</v>
      </c>
      <c r="U34" s="56">
        <f t="shared" si="20"/>
        <v>1</v>
      </c>
      <c r="V34" s="107">
        <f t="shared" si="20"/>
        <v>1</v>
      </c>
      <c r="W34" s="86">
        <f t="shared" si="0"/>
        <v>1.2315270935960592</v>
      </c>
      <c r="X34" s="49">
        <f aca="true" t="shared" si="21" ref="X34:Z35">SUM(X31)</f>
        <v>30</v>
      </c>
      <c r="Y34" s="56">
        <f t="shared" si="21"/>
        <v>15</v>
      </c>
      <c r="Z34" s="49">
        <f t="shared" si="21"/>
        <v>15</v>
      </c>
      <c r="AA34" s="68">
        <f t="shared" si="16"/>
        <v>18.13784764207981</v>
      </c>
      <c r="AB34" s="73">
        <f>Y34/(E34+X34)*1000</f>
        <v>9.068923821039904</v>
      </c>
      <c r="AC34" s="74">
        <f>Z34/(E34+X34)*1000</f>
        <v>9.068923821039904</v>
      </c>
      <c r="AD34" s="55">
        <f aca="true" t="shared" si="22" ref="AD34:AF36">SUM(AD31)</f>
        <v>3</v>
      </c>
      <c r="AE34" s="50">
        <f t="shared" si="22"/>
        <v>1</v>
      </c>
      <c r="AF34" s="51">
        <f t="shared" si="22"/>
        <v>2</v>
      </c>
      <c r="AG34" s="61">
        <f t="shared" si="11"/>
        <v>1.846153846153846</v>
      </c>
      <c r="AH34" s="119">
        <f t="shared" si="12"/>
        <v>0.6153846153846154</v>
      </c>
      <c r="AI34" s="69">
        <f t="shared" si="13"/>
        <v>1.2315270935960592</v>
      </c>
      <c r="AJ34" s="49">
        <f aca="true" t="shared" si="23" ref="AJ34:AL35">SUM(AJ31)</f>
        <v>928</v>
      </c>
      <c r="AK34" s="64">
        <f>SUM(AK31)</f>
        <v>4.046746903889761</v>
      </c>
      <c r="AL34" s="49">
        <f t="shared" si="23"/>
        <v>359</v>
      </c>
      <c r="AM34" s="65">
        <f>SUM(AM31)</f>
        <v>1.5654979940694227</v>
      </c>
      <c r="AN34" s="108">
        <v>1.44</v>
      </c>
    </row>
    <row r="35" spans="2:40" ht="27.75" customHeight="1">
      <c r="B35" s="139">
        <f>SUM(B32)</f>
        <v>102141</v>
      </c>
      <c r="C35" s="218"/>
      <c r="D35" s="161" t="s">
        <v>66</v>
      </c>
      <c r="E35" s="49">
        <f t="shared" si="17"/>
        <v>772</v>
      </c>
      <c r="F35" s="56">
        <f t="shared" si="17"/>
        <v>394</v>
      </c>
      <c r="G35" s="49">
        <f t="shared" si="17"/>
        <v>378</v>
      </c>
      <c r="H35" s="52">
        <f>E35/B35*1000</f>
        <v>7.558179379485222</v>
      </c>
      <c r="I35" s="118">
        <f>F35/G35*100</f>
        <v>104.23280423280423</v>
      </c>
      <c r="J35" s="57">
        <f t="shared" si="18"/>
        <v>1509</v>
      </c>
      <c r="K35" s="56">
        <f t="shared" si="18"/>
        <v>744</v>
      </c>
      <c r="L35" s="49">
        <f t="shared" si="18"/>
        <v>765</v>
      </c>
      <c r="M35" s="54">
        <f>J35/B35*1000</f>
        <v>14.77369518606632</v>
      </c>
      <c r="N35" s="141">
        <f>E35-J35</f>
        <v>-737</v>
      </c>
      <c r="O35" s="164">
        <f>N35/B35*1000</f>
        <v>-7.215515806581099</v>
      </c>
      <c r="P35" s="178">
        <f>SUM(P32)</f>
        <v>0</v>
      </c>
      <c r="Q35" s="73">
        <f t="shared" si="19"/>
        <v>0</v>
      </c>
      <c r="R35" s="80">
        <f t="shared" si="19"/>
        <v>0</v>
      </c>
      <c r="S35" s="75">
        <f t="shared" si="15"/>
        <v>0</v>
      </c>
      <c r="T35" s="57">
        <f t="shared" si="20"/>
        <v>0</v>
      </c>
      <c r="U35" s="56">
        <f t="shared" si="20"/>
        <v>0</v>
      </c>
      <c r="V35" s="49">
        <f t="shared" si="20"/>
        <v>0</v>
      </c>
      <c r="W35" s="86">
        <f t="shared" si="0"/>
        <v>0</v>
      </c>
      <c r="X35" s="49">
        <f t="shared" si="21"/>
        <v>15</v>
      </c>
      <c r="Y35" s="56">
        <f t="shared" si="21"/>
        <v>9</v>
      </c>
      <c r="Z35" s="49">
        <f t="shared" si="21"/>
        <v>6</v>
      </c>
      <c r="AA35" s="68">
        <f t="shared" si="16"/>
        <v>19.05972045743329</v>
      </c>
      <c r="AB35" s="73">
        <f>Y35/(E35+X35)*1000</f>
        <v>11.435832274459974</v>
      </c>
      <c r="AC35" s="69">
        <f>Z35/(E35+X35)*1000</f>
        <v>7.6238881829733165</v>
      </c>
      <c r="AD35" s="55">
        <f t="shared" si="22"/>
        <v>3</v>
      </c>
      <c r="AE35" s="50">
        <f t="shared" si="22"/>
        <v>3</v>
      </c>
      <c r="AF35" s="51">
        <f t="shared" si="22"/>
        <v>0</v>
      </c>
      <c r="AG35" s="68">
        <f t="shared" si="11"/>
        <v>3.870967741935484</v>
      </c>
      <c r="AH35" s="73">
        <f t="shared" si="12"/>
        <v>3.870967741935484</v>
      </c>
      <c r="AI35" s="69">
        <f t="shared" si="13"/>
        <v>0</v>
      </c>
      <c r="AJ35" s="49">
        <f t="shared" si="23"/>
        <v>415</v>
      </c>
      <c r="AK35" s="64">
        <f>SUM(AK32)</f>
        <v>4.063010935863169</v>
      </c>
      <c r="AL35" s="49">
        <f t="shared" si="23"/>
        <v>156</v>
      </c>
      <c r="AM35" s="120">
        <f>SUM(AM32)</f>
        <v>1.5273004963726613</v>
      </c>
      <c r="AN35" s="121">
        <v>1.81</v>
      </c>
    </row>
    <row r="36" spans="2:40" ht="27.75" customHeight="1" thickBot="1">
      <c r="B36" s="169">
        <f>SUM(B33:B33)</f>
        <v>233772</v>
      </c>
      <c r="C36" s="219"/>
      <c r="D36" s="165" t="s">
        <v>67</v>
      </c>
      <c r="E36" s="32">
        <f>SUM(E33)</f>
        <v>1914</v>
      </c>
      <c r="F36" s="33">
        <f>SUM(F33)</f>
        <v>1005</v>
      </c>
      <c r="G36" s="110">
        <f>SUM(G33)</f>
        <v>909</v>
      </c>
      <c r="H36" s="111">
        <f>E36/B36*1000</f>
        <v>8.18746470920384</v>
      </c>
      <c r="I36" s="122">
        <f>F36/G36*100</f>
        <v>110.56105610561056</v>
      </c>
      <c r="J36" s="115">
        <f>SUM(J33:J33)</f>
        <v>3143</v>
      </c>
      <c r="K36" s="114">
        <f>SUM(K33:K33)</f>
        <v>1524</v>
      </c>
      <c r="L36" s="32">
        <f>SUM(L33:L33)</f>
        <v>1619</v>
      </c>
      <c r="M36" s="113">
        <f>J36/B36*1000</f>
        <v>13.444723919032219</v>
      </c>
      <c r="N36" s="162">
        <f>E36-J36</f>
        <v>-1229</v>
      </c>
      <c r="O36" s="166">
        <f>N36/B36*1000</f>
        <v>-5.25725920982838</v>
      </c>
      <c r="P36" s="175">
        <f>SUM(P33)</f>
        <v>3</v>
      </c>
      <c r="Q36" s="123">
        <f>SUM(Q33)</f>
        <v>3</v>
      </c>
      <c r="R36" s="179">
        <f>SUM(R33)</f>
        <v>0</v>
      </c>
      <c r="S36" s="177">
        <f t="shared" si="15"/>
        <v>1.567398119122257</v>
      </c>
      <c r="T36" s="115">
        <f>SUM(T33:T33)</f>
        <v>2</v>
      </c>
      <c r="U36" s="114">
        <f>SUM(U33:U33)</f>
        <v>2</v>
      </c>
      <c r="V36" s="32">
        <f>SUM(V33:V33)</f>
        <v>0</v>
      </c>
      <c r="W36" s="167">
        <f t="shared" si="0"/>
        <v>1.0449320794148382</v>
      </c>
      <c r="X36" s="32">
        <f>SUM(X33)</f>
        <v>45</v>
      </c>
      <c r="Y36" s="114">
        <f>SUM(Y33)</f>
        <v>23</v>
      </c>
      <c r="Z36" s="32">
        <f>SUM(Z33)</f>
        <v>22</v>
      </c>
      <c r="AA36" s="42">
        <f t="shared" si="16"/>
        <v>22.97090352220521</v>
      </c>
      <c r="AB36" s="123">
        <f>Y36/(E36+X36)*1000</f>
        <v>11.740684022460439</v>
      </c>
      <c r="AC36" s="45">
        <f>Z36/(E36+X36)*1000</f>
        <v>11.230219499744768</v>
      </c>
      <c r="AD36" s="40">
        <f t="shared" si="22"/>
        <v>5</v>
      </c>
      <c r="AE36" s="109">
        <f t="shared" si="22"/>
        <v>3</v>
      </c>
      <c r="AF36" s="110">
        <f t="shared" si="22"/>
        <v>2</v>
      </c>
      <c r="AG36" s="42">
        <f t="shared" si="11"/>
        <v>2.6082420448617634</v>
      </c>
      <c r="AH36" s="123">
        <f t="shared" si="12"/>
        <v>1.5649452269170578</v>
      </c>
      <c r="AI36" s="45">
        <f t="shared" si="13"/>
        <v>1.0449320794148382</v>
      </c>
      <c r="AJ36" s="32">
        <f>SUM(AJ33)</f>
        <v>1071</v>
      </c>
      <c r="AK36" s="116">
        <f>AJ36/B36*1000</f>
        <v>4.581386992454187</v>
      </c>
      <c r="AL36" s="32">
        <f>SUM(AL33)</f>
        <v>379</v>
      </c>
      <c r="AM36" s="124">
        <f>AL36/B36*1000</f>
        <v>1.6212377872456925</v>
      </c>
      <c r="AN36" s="125">
        <v>1.7</v>
      </c>
    </row>
    <row r="37" spans="5:14" ht="13.5">
      <c r="E37" s="126"/>
      <c r="J37" s="127"/>
      <c r="K37" s="127"/>
      <c r="L37" s="127"/>
      <c r="M37" s="128"/>
      <c r="N37" s="129"/>
    </row>
    <row r="38" spans="5:40" s="130" customFormat="1" ht="11.25">
      <c r="E38" s="131" t="s">
        <v>73</v>
      </c>
      <c r="F38" s="131"/>
      <c r="G38" s="131"/>
      <c r="H38" s="131"/>
      <c r="I38" s="131"/>
      <c r="K38" s="131"/>
      <c r="L38" s="131"/>
      <c r="M38" s="132"/>
      <c r="O38" s="133"/>
      <c r="P38" s="131"/>
      <c r="Q38" s="131"/>
      <c r="R38" s="131"/>
      <c r="S38" s="134"/>
      <c r="X38" s="131"/>
      <c r="Y38" s="131"/>
      <c r="Z38" s="131"/>
      <c r="AA38" s="131"/>
      <c r="AB38" s="131"/>
      <c r="AC38" s="131"/>
      <c r="AD38" s="131"/>
      <c r="AE38" s="131"/>
      <c r="AF38" s="131"/>
      <c r="AG38" s="131"/>
      <c r="AH38" s="131"/>
      <c r="AI38" s="131"/>
      <c r="AJ38" s="131"/>
      <c r="AK38" s="135"/>
      <c r="AL38" s="131"/>
      <c r="AM38" s="131"/>
      <c r="AN38" s="136"/>
    </row>
    <row r="39" spans="5:40" s="130" customFormat="1" ht="11.25">
      <c r="E39" s="131" t="s">
        <v>74</v>
      </c>
      <c r="F39" s="131"/>
      <c r="G39" s="131"/>
      <c r="H39" s="131"/>
      <c r="I39" s="131"/>
      <c r="K39" s="131"/>
      <c r="L39" s="131"/>
      <c r="M39" s="131"/>
      <c r="O39" s="133"/>
      <c r="P39" s="131"/>
      <c r="Q39" s="131"/>
      <c r="R39" s="131"/>
      <c r="S39" s="134"/>
      <c r="X39" s="131"/>
      <c r="Y39" s="131"/>
      <c r="Z39" s="131"/>
      <c r="AA39" s="131"/>
      <c r="AB39" s="131"/>
      <c r="AC39" s="131"/>
      <c r="AD39" s="131"/>
      <c r="AE39" s="131"/>
      <c r="AF39" s="131"/>
      <c r="AG39" s="131"/>
      <c r="AH39" s="131"/>
      <c r="AI39" s="131"/>
      <c r="AJ39" s="131"/>
      <c r="AK39" s="135"/>
      <c r="AL39" s="131"/>
      <c r="AM39" s="131"/>
      <c r="AN39" s="136"/>
    </row>
    <row r="40" spans="5:40" s="130" customFormat="1" ht="11.25">
      <c r="E40" s="131" t="s">
        <v>75</v>
      </c>
      <c r="F40" s="131"/>
      <c r="G40" s="131"/>
      <c r="H40" s="131"/>
      <c r="I40" s="131"/>
      <c r="K40" s="131"/>
      <c r="L40" s="131"/>
      <c r="M40" s="131"/>
      <c r="O40" s="133"/>
      <c r="P40" s="131"/>
      <c r="Q40" s="131"/>
      <c r="R40" s="131"/>
      <c r="S40" s="134"/>
      <c r="X40" s="131"/>
      <c r="Y40" s="131"/>
      <c r="Z40" s="131"/>
      <c r="AA40" s="131"/>
      <c r="AB40" s="131"/>
      <c r="AC40" s="131"/>
      <c r="AD40" s="131"/>
      <c r="AE40" s="131"/>
      <c r="AF40" s="131"/>
      <c r="AG40" s="131"/>
      <c r="AH40" s="131"/>
      <c r="AI40" s="131"/>
      <c r="AJ40" s="131"/>
      <c r="AK40" s="135"/>
      <c r="AL40" s="131"/>
      <c r="AM40" s="131"/>
      <c r="AN40" s="136"/>
    </row>
    <row r="41" ht="13.5">
      <c r="B41" s="67"/>
    </row>
    <row r="42" ht="13.5">
      <c r="B42" s="67"/>
    </row>
  </sheetData>
  <sheetProtection/>
  <mergeCells count="37">
    <mergeCell ref="C34:C36"/>
    <mergeCell ref="C11:D11"/>
    <mergeCell ref="C13:D13"/>
    <mergeCell ref="C17:D17"/>
    <mergeCell ref="C22:D22"/>
    <mergeCell ref="C27:D27"/>
    <mergeCell ref="C31:C33"/>
    <mergeCell ref="AD4:AF4"/>
    <mergeCell ref="N3:O3"/>
    <mergeCell ref="E4:G4"/>
    <mergeCell ref="J3:M3"/>
    <mergeCell ref="J4:L4"/>
    <mergeCell ref="N4:N5"/>
    <mergeCell ref="AD3:AI3"/>
    <mergeCell ref="AG4:AG5"/>
    <mergeCell ref="AA4:AC4"/>
    <mergeCell ref="X3:AC3"/>
    <mergeCell ref="C10:D10"/>
    <mergeCell ref="P4:R4"/>
    <mergeCell ref="C3:D5"/>
    <mergeCell ref="I3:I5"/>
    <mergeCell ref="E3:H3"/>
    <mergeCell ref="P3:S3"/>
    <mergeCell ref="C6:D6"/>
    <mergeCell ref="C7:D7"/>
    <mergeCell ref="C8:D8"/>
    <mergeCell ref="C9:D9"/>
    <mergeCell ref="AH4:AH5"/>
    <mergeCell ref="AI4:AI5"/>
    <mergeCell ref="AN3:AN5"/>
    <mergeCell ref="AJ3:AK3"/>
    <mergeCell ref="AL3:AM3"/>
    <mergeCell ref="T4:V4"/>
    <mergeCell ref="T3:W3"/>
    <mergeCell ref="X4:Z4"/>
    <mergeCell ref="AL4:AL5"/>
    <mergeCell ref="AJ4:AJ5"/>
  </mergeCells>
  <printOptions/>
  <pageMargins left="0.7874015748031497" right="0" top="1.1811023622047245" bottom="0.5118110236220472" header="0.5118110236220472" footer="0.5118110236220472"/>
  <pageSetup fitToHeight="1" fitToWidth="1" horizontalDpi="600" verticalDpi="600" orientation="landscape" paperSize="8" scale="54" r:id="rId1"/>
  <headerFooter alignWithMargins="0">
    <oddHeader>&amp;C&amp;P / &amp;N ページ</oddHeader>
  </headerFooter>
  <colBreaks count="1" manualBreakCount="1">
    <brk id="29" max="39" man="1"/>
  </colBreaks>
  <ignoredErrors>
    <ignoredError sqref="AK11 AK27:AK31 AK22 AK32:AK33 S31 S33 AK6 AK36 S36 AK17 W31:W35" formula="1"/>
    <ignoredError sqref="AK13"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kuratsunekouichi</dc:creator>
  <cp:keywords/>
  <dc:description/>
  <cp:lastModifiedBy>鳥取県庁</cp:lastModifiedBy>
  <cp:lastPrinted>2018-12-26T06:19:14Z</cp:lastPrinted>
  <dcterms:created xsi:type="dcterms:W3CDTF">2005-11-14T04:14:28Z</dcterms:created>
  <dcterms:modified xsi:type="dcterms:W3CDTF">2018-12-26T06:19:18Z</dcterms:modified>
  <cp:category/>
  <cp:version/>
  <cp:contentType/>
  <cp:contentStatus/>
</cp:coreProperties>
</file>